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enry.ariza\Documents\BACKUP 2022 - Henry Ariza\PG 2022\"/>
    </mc:Choice>
  </mc:AlternateContent>
  <bookViews>
    <workbookView xWindow="0" yWindow="0" windowWidth="25125" windowHeight="12525"/>
  </bookViews>
  <sheets>
    <sheet name="Hoja1" sheetId="1" r:id="rId1"/>
  </sheets>
  <definedNames>
    <definedName name="_xlnm._FilterDatabase" localSheetId="0" hidden="1">Hoja1!$A$19:$AW$43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8" i="1" l="1"/>
  <c r="AN35" i="1" l="1"/>
  <c r="AR37" i="1" l="1"/>
  <c r="AR36" i="1"/>
  <c r="AN42" i="1" l="1"/>
  <c r="AN41" i="1"/>
  <c r="AN40" i="1"/>
  <c r="AN39" i="1"/>
  <c r="AN38" i="1"/>
  <c r="AN37" i="1"/>
  <c r="AN36" i="1"/>
  <c r="AN34" i="1" l="1"/>
  <c r="AN33" i="1"/>
  <c r="AN32" i="1"/>
  <c r="AN31" i="1"/>
  <c r="AN30" i="1"/>
  <c r="AN29" i="1"/>
  <c r="AN28" i="1"/>
  <c r="AN27" i="1"/>
  <c r="AN26" i="1"/>
  <c r="AN25" i="1"/>
  <c r="AN24" i="1"/>
  <c r="AN23" i="1"/>
  <c r="AN22" i="1"/>
  <c r="AN21" i="1"/>
  <c r="AN20" i="1"/>
  <c r="AN43" i="1" l="1"/>
  <c r="AH41" i="1" l="1"/>
  <c r="AR38" i="1" l="1"/>
  <c r="X25" i="1"/>
  <c r="AR27" i="1" l="1"/>
  <c r="AR26" i="1"/>
  <c r="AR25" i="1"/>
  <c r="AQ41" i="1"/>
  <c r="AS41" i="1" s="1"/>
  <c r="AL41" i="1"/>
  <c r="AG41" i="1"/>
  <c r="AI41" i="1" s="1"/>
  <c r="AB41" i="1"/>
  <c r="AD41" i="1" s="1"/>
  <c r="W41" i="1"/>
  <c r="Y41" i="1" s="1"/>
  <c r="AQ40" i="1"/>
  <c r="AS40" i="1" s="1"/>
  <c r="AL40" i="1"/>
  <c r="AG40" i="1"/>
  <c r="AI40" i="1" s="1"/>
  <c r="AB40" i="1"/>
  <c r="AD40" i="1" s="1"/>
  <c r="W40" i="1"/>
  <c r="Y40" i="1" s="1"/>
  <c r="AQ39" i="1"/>
  <c r="AS39" i="1" s="1"/>
  <c r="AL39" i="1"/>
  <c r="AG39" i="1"/>
  <c r="AB39" i="1"/>
  <c r="W39" i="1"/>
  <c r="Y39" i="1" s="1"/>
  <c r="AQ38" i="1"/>
  <c r="AS38" i="1" s="1"/>
  <c r="AL38" i="1"/>
  <c r="AG38" i="1"/>
  <c r="AI38" i="1" s="1"/>
  <c r="AB38" i="1"/>
  <c r="AD38" i="1" s="1"/>
  <c r="W38" i="1"/>
  <c r="AQ37" i="1"/>
  <c r="AS37" i="1" s="1"/>
  <c r="AL37" i="1"/>
  <c r="AG37" i="1"/>
  <c r="AI37" i="1" s="1"/>
  <c r="AB37" i="1"/>
  <c r="AD37" i="1" s="1"/>
  <c r="W37" i="1"/>
  <c r="Y37" i="1" s="1"/>
  <c r="AQ36" i="1"/>
  <c r="AS36" i="1" s="1"/>
  <c r="AL36" i="1"/>
  <c r="AG36" i="1"/>
  <c r="AB36" i="1"/>
  <c r="AD36" i="1" s="1"/>
  <c r="AD42" i="1" s="1"/>
  <c r="W36" i="1"/>
  <c r="P34" i="1"/>
  <c r="AQ34" i="1" s="1"/>
  <c r="P33" i="1"/>
  <c r="AQ33" i="1" s="1"/>
  <c r="P32" i="1"/>
  <c r="AQ32" i="1" s="1"/>
  <c r="P31" i="1"/>
  <c r="AQ31" i="1" s="1"/>
  <c r="P30" i="1"/>
  <c r="AQ30" i="1" s="1"/>
  <c r="P29" i="1"/>
  <c r="AQ29" i="1" s="1"/>
  <c r="P28" i="1"/>
  <c r="AQ28" i="1" s="1"/>
  <c r="AR34" i="1"/>
  <c r="AL34" i="1"/>
  <c r="AG34" i="1"/>
  <c r="AI34" i="1" s="1"/>
  <c r="AB34" i="1"/>
  <c r="AD34" i="1" s="1"/>
  <c r="W34" i="1"/>
  <c r="Y34" i="1" s="1"/>
  <c r="AR33" i="1"/>
  <c r="AL33" i="1"/>
  <c r="AG33" i="1"/>
  <c r="AI33" i="1" s="1"/>
  <c r="AB33" i="1"/>
  <c r="AD33" i="1" s="1"/>
  <c r="W33" i="1"/>
  <c r="Y33" i="1" s="1"/>
  <c r="AR32" i="1"/>
  <c r="AL32" i="1"/>
  <c r="AG32" i="1"/>
  <c r="AI32" i="1" s="1"/>
  <c r="AB32" i="1"/>
  <c r="AD32" i="1" s="1"/>
  <c r="W32" i="1"/>
  <c r="Y32" i="1" s="1"/>
  <c r="AR31" i="1"/>
  <c r="AS31" i="1" s="1"/>
  <c r="AL31" i="1"/>
  <c r="AG31" i="1"/>
  <c r="AI31" i="1" s="1"/>
  <c r="AD31" i="1"/>
  <c r="W31" i="1"/>
  <c r="Y31" i="1" s="1"/>
  <c r="AR30" i="1"/>
  <c r="AL30" i="1"/>
  <c r="AG30" i="1"/>
  <c r="AI30" i="1" s="1"/>
  <c r="AB30" i="1"/>
  <c r="AD30" i="1" s="1"/>
  <c r="W30" i="1"/>
  <c r="Y30" i="1" s="1"/>
  <c r="AR29" i="1"/>
  <c r="AS29" i="1" s="1"/>
  <c r="AL29" i="1"/>
  <c r="AG29" i="1"/>
  <c r="AI29" i="1" s="1"/>
  <c r="AB29" i="1"/>
  <c r="AD29" i="1" s="1"/>
  <c r="W29" i="1"/>
  <c r="Y29" i="1" s="1"/>
  <c r="AL28" i="1"/>
  <c r="AG28" i="1"/>
  <c r="AI28" i="1" s="1"/>
  <c r="AB28" i="1"/>
  <c r="AD28" i="1" s="1"/>
  <c r="W28" i="1"/>
  <c r="Y28" i="1" s="1"/>
  <c r="AL27" i="1"/>
  <c r="AG27" i="1"/>
  <c r="AI27" i="1" s="1"/>
  <c r="AB27" i="1"/>
  <c r="AD27" i="1" s="1"/>
  <c r="W27" i="1"/>
  <c r="Y27" i="1" s="1"/>
  <c r="P27" i="1"/>
  <c r="AQ27" i="1" s="1"/>
  <c r="AL26" i="1"/>
  <c r="AG26" i="1"/>
  <c r="AI26" i="1" s="1"/>
  <c r="AB26" i="1"/>
  <c r="AD26" i="1" s="1"/>
  <c r="W26" i="1"/>
  <c r="Y26" i="1" s="1"/>
  <c r="P26" i="1"/>
  <c r="AQ26" i="1" s="1"/>
  <c r="AL25" i="1"/>
  <c r="AG25" i="1"/>
  <c r="AI25" i="1" s="1"/>
  <c r="AB25" i="1"/>
  <c r="AD25" i="1" s="1"/>
  <c r="W25" i="1"/>
  <c r="Y25" i="1" s="1"/>
  <c r="P25" i="1"/>
  <c r="AQ25" i="1" s="1"/>
  <c r="AL24" i="1"/>
  <c r="AG24" i="1"/>
  <c r="AI24" i="1" s="1"/>
  <c r="AB24" i="1"/>
  <c r="AD24" i="1" s="1"/>
  <c r="W24" i="1"/>
  <c r="Y24" i="1" s="1"/>
  <c r="P24" i="1"/>
  <c r="AQ24" i="1" s="1"/>
  <c r="AS24" i="1" s="1"/>
  <c r="AL23" i="1"/>
  <c r="AG23" i="1"/>
  <c r="AI23" i="1" s="1"/>
  <c r="AB23" i="1"/>
  <c r="AD23" i="1" s="1"/>
  <c r="W23" i="1"/>
  <c r="Y23" i="1" s="1"/>
  <c r="P23" i="1"/>
  <c r="AQ23" i="1" s="1"/>
  <c r="AS23" i="1" s="1"/>
  <c r="AL22" i="1"/>
  <c r="AG22" i="1"/>
  <c r="AI22" i="1" s="1"/>
  <c r="AB22" i="1"/>
  <c r="AD22" i="1" s="1"/>
  <c r="W22" i="1"/>
  <c r="Y22" i="1" s="1"/>
  <c r="P22" i="1"/>
  <c r="AQ22" i="1" s="1"/>
  <c r="AS22" i="1" s="1"/>
  <c r="AL21" i="1"/>
  <c r="AG21" i="1"/>
  <c r="AI21" i="1" s="1"/>
  <c r="AB21" i="1"/>
  <c r="AD21" i="1" s="1"/>
  <c r="W21" i="1"/>
  <c r="Y21" i="1" s="1"/>
  <c r="P21" i="1"/>
  <c r="AQ21" i="1" s="1"/>
  <c r="AS21" i="1" s="1"/>
  <c r="AL20" i="1"/>
  <c r="AG20" i="1"/>
  <c r="AI20" i="1" s="1"/>
  <c r="AB20" i="1"/>
  <c r="AD20" i="1" s="1"/>
  <c r="P20" i="1"/>
  <c r="AQ20" i="1" s="1"/>
  <c r="AS20" i="1" s="1"/>
  <c r="AS28" i="1" l="1"/>
  <c r="AS42" i="1"/>
  <c r="AI35" i="1"/>
  <c r="AI42" i="1"/>
  <c r="Y35" i="1"/>
  <c r="AS30" i="1"/>
  <c r="Y42" i="1"/>
  <c r="AS32" i="1"/>
  <c r="AS25" i="1"/>
  <c r="AS26" i="1"/>
  <c r="AS33" i="1"/>
  <c r="AS27" i="1"/>
  <c r="AD35" i="1"/>
  <c r="AD43" i="1" s="1"/>
  <c r="AS34" i="1"/>
  <c r="Y43" i="1" l="1"/>
  <c r="AI43" i="1"/>
  <c r="AS35" i="1"/>
  <c r="AS43" i="1" s="1"/>
</calcChain>
</file>

<file path=xl/sharedStrings.xml><?xml version="1.0" encoding="utf-8"?>
<sst xmlns="http://schemas.openxmlformats.org/spreadsheetml/2006/main" count="607" uniqueCount="323">
  <si>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</si>
  <si>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</si>
  <si>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</si>
  <si>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</si>
  <si>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</si>
  <si>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</si>
  <si>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</si>
  <si>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</si>
  <si>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</si>
  <si>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</si>
  <si>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</si>
  <si>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</si>
  <si>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</si>
  <si>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</si>
  <si>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</si>
  <si>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</si>
  <si>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</si>
  <si>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</si>
  <si>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</si>
  <si>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</si>
  <si>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</si>
  <si>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</si>
  <si>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</si>
  <si>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</si>
  <si>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</si>
  <si>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</si>
  <si>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</si>
  <si>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</si>
  <si>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</si>
  <si>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</si>
  <si>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</si>
  <si>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</si>
  <si>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</si>
  <si>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</si>
  <si>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</si>
  <si>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</si>
  <si>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</si>
  <si>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</si>
  <si>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</si>
  <si>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</si>
  <si>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</si>
  <si>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</si>
  <si>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</si>
  <si>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</si>
  <si>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</si>
  <si>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</si>
  <si>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</si>
  <si>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</si>
  <si>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</si>
  <si>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</si>
  <si>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</si>
  <si>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</si>
  <si>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</si>
  <si>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</si>
  <si>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</si>
  <si>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</si>
  <si>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</si>
  <si>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</si>
  <si>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</si>
  <si>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</si>
  <si>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</si>
  <si>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</si>
  <si>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</si>
  <si>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</si>
  <si>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</si>
  <si>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</si>
  <si>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</si>
  <si>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</si>
  <si>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</si>
  <si>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</si>
  <si>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</si>
  <si>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</si>
  <si>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</si>
  <si>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</si>
  <si>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</si>
  <si>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</si>
  <si>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</si>
  <si>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</si>
  <si>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</si>
  <si>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</si>
  <si>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</si>
  <si>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</si>
  <si>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</si>
  <si>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</si>
  <si>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</si>
  <si>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</si>
  <si>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</si>
  <si>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</si>
  <si>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</si>
  <si>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</si>
  <si>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</si>
  <si>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</si>
  <si>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</si>
  <si>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</si>
  <si>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</si>
  <si>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</si>
  <si>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</si>
  <si>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</si>
  <si>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</si>
  <si>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</si>
  <si>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</si>
  <si>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</si>
  <si>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</si>
  <si>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</si>
  <si>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</si>
  <si>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</si>
  <si>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</si>
  <si>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</si>
  <si>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</si>
  <si>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</si>
  <si>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</si>
  <si>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</si>
  <si>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</si>
  <si>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</si>
  <si>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</si>
  <si>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</si>
  <si>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</si>
  <si>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</si>
  <si>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</si>
  <si>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</si>
  <si>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</si>
  <si>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</si>
  <si>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</si>
  <si>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</si>
  <si>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para el cumplimiento de los fallos de cerros orientales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</si>
  <si>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</si>
  <si>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</si>
  <si>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</si>
  <si>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</si>
  <si>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</si>
  <si>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</si>
  <si>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</si>
  <si>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</si>
  <si>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7.680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</si>
  <si>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</si>
  <si>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t>
    </r>
    <r>
      <rPr>
        <b/>
        <sz val="11"/>
        <color theme="1"/>
        <rFont val="Calibri Light"/>
        <family val="2"/>
        <scheme val="major"/>
      </rPr>
      <t>310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</si>
  <si>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 xml:space="preserve">90 </t>
    </r>
    <r>
      <rPr>
        <sz val="11"/>
        <color indexed="8"/>
        <rFont val="Calibri Light"/>
        <family val="2"/>
      </rPr>
      <t>operativos de inspección, vigilancia y control en materia de integridad del espacio público</t>
    </r>
  </si>
  <si>
    <r>
      <t xml:space="preserve">Realizar </t>
    </r>
    <r>
      <rPr>
        <b/>
        <sz val="11"/>
        <color theme="1"/>
        <rFont val="Calibri Light"/>
        <family val="2"/>
        <scheme val="major"/>
      </rPr>
      <t>160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</si>
  <si>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1"/>
        <scheme val="major"/>
      </rPr>
      <t>35</t>
    </r>
    <r>
      <rPr>
        <b/>
        <sz val="11"/>
        <color indexed="8"/>
        <rFont val="Calibri Light"/>
        <family val="2"/>
      </rPr>
      <t xml:space="preserve"> </t>
    </r>
    <r>
      <rPr>
        <sz val="11"/>
        <color indexed="8"/>
        <rFont val="Calibri Light"/>
        <family val="2"/>
      </rPr>
      <t>operativos de inspección, vigilancia y control para dar cumplimiento a los fallos de cerros orientales.</t>
    </r>
  </si>
  <si>
    <r>
      <t xml:space="preserve">Aumentar </t>
    </r>
    <r>
      <rPr>
        <b/>
        <sz val="11"/>
        <rFont val="Calibri Light"/>
        <family val="2"/>
      </rPr>
      <t xml:space="preserve">15 </t>
    </r>
    <r>
      <rPr>
        <sz val="11"/>
        <rFont val="Calibri Light"/>
        <family val="2"/>
      </rPr>
      <t>puntos porcentuales el avance de las metas del Plan de Desarrollo Local acumuladas al 30 de septiembre de 2022, con respecto al avance a 31 de diciembre de 2021 (metas entregadas).</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</si>
  <si>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</si>
  <si>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</si>
  <si>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</si>
  <si>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</si>
  <si>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</si>
  <si>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</si>
  <si>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</si>
  <si>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</si>
  <si>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</si>
  <si>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</si>
  <si>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</si>
  <si>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</si>
  <si>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</si>
  <si>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</si>
  <si>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</si>
  <si>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</si>
  <si>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</si>
  <si>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</si>
  <si>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</si>
  <si>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</si>
  <si>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</si>
  <si>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</si>
  <si>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</si>
  <si>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</si>
  <si>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</si>
  <si>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</si>
  <si>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</si>
  <si>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</si>
  <si>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</si>
  <si>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</si>
  <si>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</si>
  <si>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</si>
  <si>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</si>
  <si>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</si>
  <si>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</si>
  <si>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</si>
  <si>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</si>
  <si>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</si>
  <si>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</si>
  <si>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</si>
  <si>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</si>
  <si>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</si>
  <si>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</si>
  <si>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</si>
  <si>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</si>
  <si>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</si>
  <si>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</si>
  <si>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</si>
  <si>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</si>
  <si>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</si>
  <si>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</si>
  <si>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</si>
  <si>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</si>
  <si>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(No. de respuestas efectuadas / No. requerimientos instaurados en la vigencia 2022 que deben tener respuesta) X 100</t>
  </si>
  <si>
    <t>N/A</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</si>
  <si>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</si>
  <si>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r>
      <t xml:space="preserve">Terminar (archivar) </t>
    </r>
    <r>
      <rPr>
        <b/>
        <sz val="11"/>
        <rFont val="Calibri Light"/>
        <family val="2"/>
        <scheme val="major"/>
      </rPr>
      <t xml:space="preserve">180 </t>
    </r>
    <r>
      <rPr>
        <sz val="11"/>
        <rFont val="Calibri Light"/>
        <family val="2"/>
      </rPr>
      <t>actuaciones administrativas activas</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</si>
  <si>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</si>
  <si>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</si>
  <si>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223263</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</si>
  <si>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</si>
  <si>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</si>
  <si>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14 y 15. Se incluyen los procesos asociados a las metas transversales. </t>
  </si>
  <si>
    <t>31 de enero de 2022</t>
  </si>
  <si>
    <t>31 de marzo de 2022</t>
  </si>
  <si>
    <t>Se anticipa la programación de la meta transversal No. 4 de capacitación en el sistema de gestión, pasando del II trimestre al I trimestre.</t>
  </si>
  <si>
    <t>TOTAL METAS TRANSVERSALES (20%)</t>
  </si>
  <si>
    <t>28 de abril de 2022</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</si>
  <si>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</si>
  <si>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</si>
  <si>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$2.354.714.762 de los $26.582.156.627 del presupuesto comprometido constituido como obligaciones por pagar de la vigencia 2021. Se logró una ejecución del 8,86%.</t>
  </si>
  <si>
    <t>La alcaldía local realizó el giro acumulado de $277.053.821 del presupuesto comprometido por $11.624.702.580 constituido como obligaciones por pagar de la vigencia 2020 y anteriores, lo que representa una ejecución de la meta del 2,38%. Dada la baja ejecución alcanzada, se recomienda emprender acciones para mejorar los resultados.</t>
  </si>
  <si>
    <t xml:space="preserve">La alcaldía local ha comprometido $23.378.460.229 de los $82.402.737.000 constituidos como presupuesto de inversión directa de la vigencia. Se logró la ejecución del 28,37%, lo que representa un cumplimiento al 100% de lo programado para el periodo. </t>
  </si>
  <si>
    <t>La alcaldía local ha realizado del giro acumulado de $10.591.000.000 de los $82.402.737.000 constituidos como Presupuesto disponible de inversión directa de la vigencia, lo que representa una ejecución del 12,85%.</t>
  </si>
  <si>
    <t>La alcaldía local ha registrado 374 contratos en SIPSE Local, de los 378 contratos publicados en la plataforma SECOP I y II, lo que representa una ejecución de la meta del 98,94% para el periodo. Según el reporte de la DGDL, se presentó error de digitación en un proceso contratual que no permite dejar en ejecucion</t>
  </si>
  <si>
    <t xml:space="preserve">La alcaldía local tiene  373 contratos registrados en SIPSE Local en estado ejecución, de los 374 contratos registrados en SECOP en estado En ejecución o Firmado, lo que representa un nivel de ejecución del 99,73%. </t>
  </si>
  <si>
    <t>Reporte DGP</t>
  </si>
  <si>
    <t>La alcaldía local profirió 1034 fallos de fondo en primera instancia sobre las actuaciones de policía que se encuentran a cargo de las inspecciones de policía</t>
  </si>
  <si>
    <t>La alcaldía local terminó 42 actuaciones administrativas activas</t>
  </si>
  <si>
    <t>La alcaldía local terminó 118 actuaciones administrativas en primera instancia</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</si>
  <si>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</si>
  <si>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</si>
  <si>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</si>
  <si>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</si>
  <si>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2 requerimientos ciudadanos recibidos de vigencias anteriores</t>
  </si>
  <si>
    <t>La alcaldía local atendió 146 de los 146 requerimientos ciudadanos recibidos de la vigencia 2022</t>
  </si>
  <si>
    <t>Del 01 de enero a 31 de marzo de 2022 se registraron en el aplicativo SIPSE LOCAL un total de 34 proyectos de 34 proyectos del Plan de Desarrollo y del Plan Anual de Adquisiciones y 390 contratos con toda la información requerida de 391 contratos suscritos por el FDL de Usme.
Así mismo, se registraron un total de 34 proyectos de 34 proyectos del PDL y PAA y 390 contratos aprobados en los diferentes aplicativos de 391 contratos suscritos por el FDL de Usme.
Por lo tanto, se logró un avance del 99,76% y se cumplió la meta al 100% en el trimestre.</t>
  </si>
  <si>
    <t>Durante el periodo comprendido entre el 01 de enero y el 31 de marzo de 2022, la Alcaldía Local de Usme realizó un total de 17 acciones de control u operativos en materia de  integridad del espacio público, por lo tanto, se superó la meta programada para el trimestre.</t>
  </si>
  <si>
    <t>Durante el periodo comprendido entre el 01 de enero y el 31 de marzo de 2022, la Alcaldía Local de Usme realizó un total de 09 acciones de control u operativos para el cumplimiento de los fallos de cerros orientales, por lo tanto, se superó la meta programada para el trimestre.</t>
  </si>
  <si>
    <t>Durante el periodo comprendido entre el 01 de enero y el 31 de marzo de 2022, la Alcaldía Local de Usme realizó un total de 42 acciones de control u operativos en materia de actividad económica, por lo tanto, se superó la meta programada para el trimestre.</t>
  </si>
  <si>
    <t>La alcaldía local tiene 25 acciones de mejora abiertas sin vencimientos</t>
  </si>
  <si>
    <t>Reporte MIMEC</t>
  </si>
  <si>
    <t>Para el primer trimestre de la vigencia 2022, el plan de gestión de la Alcaldía Local alcanzó un nivel de desempeño del 93,91% de acuerdo con lo programado, y del 23,48% acumulado para la vigencia.</t>
  </si>
  <si>
    <t>29 de julio de 2022</t>
  </si>
  <si>
    <t>La alcaldía local presenta un avance de metas PDL acumulado del  5,3% y un avance acumulado de metas entregadas a 31/12/2021 del 1,8% lo que representa una ejecución de la meta plan de gestión del 3,5% para el periodo. Para el segundo trimestre, se registran los datos con corte a 31 de marzo, conforme se estableció en la definición del indicador.</t>
  </si>
  <si>
    <t xml:space="preserve">La alcaldía local efectuó giros acumulados por valor de 4.573.618.362 del presupuesto comprometido constituido como obligaciones por pagar de la vigencia 2021, lo que representa una ejecución del 17,21% para el periodo. Se recomienda emprender acciones para mejorar los resultados de la meta. </t>
  </si>
  <si>
    <t xml:space="preserve">La alcaldía local efectuó giros acumulados por valor de 419.760.991 del presupuesto comprometido constituido como obligaciones por pagar de la vigencia 2020 y anteriores, lo que representa una ejecución del 3,61% para el periodo. Se recomienda emprender acciones para mejorar los resultados de la meta. </t>
  </si>
  <si>
    <t>Para el periodo, se efectuaron compromisos por valor de 25.500.878.380, lo que representa una ejecución del 29,15% del presupuesto de inversión directa de la vigencia 2022. Se recomienda emprender acciones para mejorar los resultados de la meta.</t>
  </si>
  <si>
    <t>Para el periodo se han realizado giros acumulados por $16.700.112.973 del presupuesto total  disponible de inversión directa de la vigencia, lo que representa una ejecución del 19,09%.</t>
  </si>
  <si>
    <t xml:space="preserve">La alcaldía local realizó el registro de 380 contratos en SIPSE. De acuerdo con el número de contratos publicados en la plataforma SECOP I y II de la vigencia, esto representa una ejecución para el periodo del 100,00%. </t>
  </si>
  <si>
    <t xml:space="preserve">La alcaldía local realizó el registro en SIPSE de 380 contratos registrados en SECOP en estado En ejecucion o Firmado, lo que representa una ejecución para el periodo del 100,00%. </t>
  </si>
  <si>
    <t>La alcaldía local profirió 1880 fallos en primera instancia sobre actuaciones de policía</t>
  </si>
  <si>
    <t>La calificación se otorga teniendo en cuenta los siguientes parámetros:  
*Inspección ambiental ( ponderación 60%): La Alcaldía obtiene calificación de  94% . 
*Indicadores agua, energía ( ponderación 20%): Información reportada a junio 2022.
* Reporte consumo de papel ( ponderación 10%):  Información reportada a junio 2022
*Reporte ciclistas ( ponderación 10%): información reportada con corte</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</si>
  <si>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</si>
  <si>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</si>
  <si>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</si>
  <si>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http://www.usme.gov.co/tabla_archivos/107-registros-publicaciones</t>
  </si>
  <si>
    <t xml:space="preserve">No programada </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</si>
  <si>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</si>
  <si>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</si>
  <si>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</si>
  <si>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</si>
  <si>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</si>
  <si>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El FDLU en el periodo del 01 de abril al 30 de junio de 2022, registró en SIPSE Local dos (02) contratos con toda la información. Por lo tanto, se aclara que a corte de segundo trimestre de 2022 se tienen registrados en el Aplicativo SIPSE Local un total de 34 proyectos de 34 proyectos del Plan de Desarrollo y del Plan Anual de Adquisiciones y 393 contratos con toda la información requerida de 393 contratos suscritos por el FDL de Usme.</t>
  </si>
  <si>
    <t>Reporte de seguimiento SIPSE Local y SECOP
Reporte de DGDL</t>
  </si>
  <si>
    <t>Actas de asistencia e informes del operativos</t>
  </si>
  <si>
    <t>La Alcaldía Local de Usme a través del Área para la Gestión Policiva Jurídica Local durante el segundo trimestre de la vigencia 2022, realizó un total de 11 operativos y/o acciones de control de IVC en materia de Obras y Urbanismo, logrando un avance de ejecución del 110% con relación a la meta programada para el trimestre. Por lo tanto, se cumplió la meta al 110%.</t>
  </si>
  <si>
    <t>La Alcaldía Local de Usme a través del Área para la Gestión Policiva Jurídica Local durante el segundo trimestre de la vigencia 2022, realizó un total de 12 operativos y/o acciones de control de IVC en materia de Espacio Público, así:  04 en abril, 04 en mayo y 04 en junio, para un avance de ejecución del 50% con relación a la meta programada para el trimestre. Se recomienda emprender acciones para mejorar los resultados de la meta.</t>
  </si>
  <si>
    <t>La Alcaldía Local de Usme a través del Área para la Gestión Policiva Jurídica Local durante el segundo trimestre de la vigencia 2022, realizó un total de 35 operativos y/o acciones de control de IVC en materia de Actividad Económica, así:  14 en abril, 12 en mayo y 09 en junio, para un avance de ejecución del 70% con relación a la meta programada para el trimestre. Se recomienda emprender acciones para mejorar los resultados de la meta.</t>
  </si>
  <si>
    <t>La alcaldía local terminó (archivó) 14 actuaciones administrativas activas.  Se recomienda emprender acciones para mejorar los resultados de la meta.</t>
  </si>
  <si>
    <t xml:space="preserve">La alcaldía local terminó (archivó) 15 actuaciones administrativas en primera instancia. Se recomienda emprender acciones para mejorar los resultados de la meta.
Nota: se ajusta la programación teniendo en cuenta la mayor ejecución del periodo anterior. </t>
  </si>
  <si>
    <t>Para el segundo trimestre de la vigencia 2022, el plan de gestión de la Alcaldía Local alcanzó un nivel de desempeño del 79,27% de acuerdo con lo programado, y del 45,73% acumulado para la vigencia. De acuerdo con la comunicación de la Dirección de Gestión Policiva, se ajusta la ejecución de la meta 9 correspondiente al I trimestre de 2022, como resultado del proceso de revisión, depuración y actualización del aplicativo ARCO.</t>
  </si>
  <si>
    <t>La alcaldía local realizó 2600 impulsos procesales sobre las actuaciones de policía que se encuentran a cargo de las inspecciones de policía</t>
  </si>
  <si>
    <t>La alcaldía local realizó 2879 impulsos procesales en el periodo</t>
  </si>
  <si>
    <t>La alcaldía local realizó 7260 impulsos procesales en el periodo</t>
  </si>
  <si>
    <t>La alcaldía local profirió 2225 fallos en primera instancia sobre actuaciones de policía</t>
  </si>
  <si>
    <t xml:space="preserve">La alcaldía local presenta un avance de metas PDL acumulado del  8,2% con corte al 30 de junio de 2022, que frente al avance de metas entregadas a 31/12/2021 del 1,8%, lo que representa una ejecución de la meta plan de gestión del 6,4% para el periodo. </t>
  </si>
  <si>
    <t xml:space="preserve">La alcaldía local efectuó giros acumulados por valor de $8.059.392.109 del presupuesto comprometido constituido como obligaciones por pagar de la vigencia 2021, lo que representa una ejecución del 31,88% para el periodo. </t>
  </si>
  <si>
    <t xml:space="preserve">La alcaldía local efectuó giros acumulados por valor de $2.008.361.036 del presupuesto comprometido constituido como obligaciones por pagar de la vigencia 2020 y anteriores, lo que representa una ejecución del 17,24% para el periodo. </t>
  </si>
  <si>
    <t>Para el periodo, se efectuaron compromisos por valor de $43658069085, lo que representa una ejecución del 49,91% del presupuesto de inversión directa de la vigencia 2022.</t>
  </si>
  <si>
    <t>Para el periodo se han realizado giros acumulados por $22.425.888.365 del presupuesto total  disponible de inversión directa de la vigencia, lo que representa una ejecución del 25,64%.</t>
  </si>
  <si>
    <t xml:space="preserve">La alcaldía local realizó el registro de 447 contratos en SIPSE. De acuerdo con el número de contratos publicados en la plataforma SECOP I y II de la vigencia, esto representa una ejecución de la meta para el periodo del 100%. </t>
  </si>
  <si>
    <t xml:space="preserve">La alcaldía local realizó el registro en SIPSE de 447 contratos registrados en SECOP en estado En ejecucion o Firmado, lo que representa una ejecución de la meta para el periodo del 100%.  </t>
  </si>
  <si>
    <t>Reporte SIPSE Local DGDL  y SECOP</t>
  </si>
  <si>
    <t>La Alcaldía Local de Usme a corte de 30 de septiembre de 2022, ha registrado en SIPSE Local 447 contratos con toda la información correspondiente a 34 proyectos del Plan de Desarrollo Local. Ello representa una ejecución para el periodo del 100,00% de cumplimiento.</t>
  </si>
  <si>
    <t>La alcaldía local terminó (archivó) 91 actuaciones administrativas en primera instancia. Se recomienda emprender acciones para mejorar los resultados de la meta.</t>
  </si>
  <si>
    <t xml:space="preserve">La alcaldía local terminó (archivó) 57 actuaciones administrativas activas.  </t>
  </si>
  <si>
    <t>La Alcaldía Local de Usme a través del Área para la Gestión Policiva Jurídica Local durante el tercer trimestre de la vigencia 2022, realizó un total de 67 operativos y/o acciones de control de IVC en materia de Actividada Económica, así:  23 en julio, 19 en agosto y 25 en septiembre, logrando superar la ejecución de cumplimiento de la meta en el periodo.</t>
  </si>
  <si>
    <t>La Alcaldía Local de Usme a través del Área para la Gestión Policiva Jurídica Local durante el tercer trimestre de la vigencia 2022, realizó un total de 12 acciones de control u operativos para el cumplimiento de los fallos de cerros orientales,  logrando superar la ejecución de cumplimiento de la meta en el periodo.</t>
  </si>
  <si>
    <t>La Alcaldía Local de Usme a través del Área para la Gestión Policiva Jurídica Local durante el tercer trimestre de la vigencia 2022, realizó un total de 34 operativos y/o acciones de control de IVC en materia de Espacio Público, así:  11 en julio, 12 en agosto y 12 en septiembre,  logrando superar la ejecución de cumplimiento de la meta en el periodo.</t>
  </si>
  <si>
    <t>Mediante memorando 20221400336623 del 19/10/2022, la Oficina Asesora de Comunicaciones de la SDG reporta el estado de avance en la publicación de información en la página web de la alcaldía local, en el que presenta el link con el reporte detallado sobre estado de cumplimiento por parte de la alcaldía local</t>
  </si>
  <si>
    <t>Mediante comunicación del 13/10/2022, la Subsecretaría de Gestión Institucional presentó el avance en las respuestas efectuadas por la alcaldía local con corte a 30 de septiembre de 2022.</t>
  </si>
  <si>
    <t>Para el tercer trimestre de la vigencia 2022, el plan de gestión de la Alcaldía Local alcanzó un nivel de desempeño del 89,17% de acuerdo con lo programado, y del 69,52% acumulado para la vigencia. De acuerdo con el memorando 20222200324063 de fecha 06/10/2022 de la Dirección de Gestión Policiva, se ajusta la ejecución de la meta de impulsos procesales correspondiente al I y II trimestre de 2022.</t>
  </si>
  <si>
    <t>27 de octubre de 2022</t>
  </si>
  <si>
    <t>30 de enero de 2023</t>
  </si>
  <si>
    <t xml:space="preserve">La alcaldía local efectuó giros acumulados por valor de $14.439.523.878 del presupuesto comprometido constituido como obligaciones por pagar de la vigencia 2021 correspondiente al valor de $29.475.696.408, lo que representa una ejecución del 48,99% para el periodo. </t>
  </si>
  <si>
    <t xml:space="preserve">La alcaldía local efectuó giros acumulados por valor de $3.255.982.011 del presupuesto comprometido constituido como obligaciones por pagar de la vigencia 2020 y anteriores, correspondiente a $11.686.928.251, lo que representa una ejecución del 27,86% para el periodo. </t>
  </si>
  <si>
    <t>Para el periodo, se efectuaron compromisos por valor de $87.456.674.717, lo que representa una ejecución del 99,98% del presupuesto de inversión directa de la vigencia 2022, correspondiente al valor de $87.471.070.473, para un cumplimiento del 100%</t>
  </si>
  <si>
    <t>Para el periodo se han realizado giros acumulados por $36.029.292.770 del presupuesto total  disponible de inversión directa de la vigencia, correspondiente al valor de $87.471.070.473, lo que representa una ejecución del 41,19%. Y un cumplimiento del 91,53%</t>
  </si>
  <si>
    <t xml:space="preserve">La alcaldía local realizó 6.040 impulsos procesales en el cuarto trimestre de la vigencia 2022, cumpliendo la meta al 100% en el periodo. </t>
  </si>
  <si>
    <t xml:space="preserve">La alcaldía local terminó (archivó) 76 actuaciones administrativas activas, durante el cuarto trimestre de la vigencia 2022,  cumpliendo al 100% la meta en el periodo. </t>
  </si>
  <si>
    <t xml:space="preserve">La alcaldía local terminó (archivó) 93 actuaciones administrativas en primera instancia. durante el cuarto trimestre de la vigencia 2022,  cumpliendo la meta al 100% en el periodo. </t>
  </si>
  <si>
    <t>Actas de asistencia e informe del operativo</t>
  </si>
  <si>
    <t xml:space="preserve">La Alcaldía Local de Usme a través del Área para la Gestión Policiva Jurídica Local durante el tercer trimestre de la vigencia 2022, realizó un total de 47 operativos y/o acciones de control de IVC en materia de Actividada Económica, cumpliendo la meta al 100% en el periodo. </t>
  </si>
  <si>
    <t xml:space="preserve">La alcaldía local presenta un avance de metas PDL acumulado del  28,5% con corte al 30 de septiembre de 2022, que frente al avance de metas entregadas a 31/12/2021 del 1,8%, lo que representa una ejecución de la meta plan de gestión del 26,7% para el periodo. </t>
  </si>
  <si>
    <t>Se registraron en SIPSE LOCAL un total de 576 contratos suscritos por el FDLU, de un total de 581 de contratos publicados en la plataforma SECOP I y II por el FDLU.  Lo que representa una ejecución del 99,14% y un superior a lo programado</t>
  </si>
  <si>
    <t>Se registraron en SIPSE LOCAL un total de 565 contratos en estado ejecución, de un total de 581 de contratos publicados en la plataforma SECOP I y II y suscritos por el FDLU, lo que representa una ejecución del 97,25%. Y un cumplimiento del 97,25%. Faltando a corte de 27 de diciembre de 2022 el cargue de los contratos No. 617, 618, 619, 625 y 627. Adicional hay 11 contratos suscritos o legalizados.</t>
  </si>
  <si>
    <t>La Alcaldía Local de Usme ha registrado en SIPSE Local 576 contratos con toda la información correspondiente a 34 proyectos del Plan de Desarrollo Local.  Nota: corte de 27 de diciembre de 2022, falta el cargue de los contratos No. 617, 618, 619, 625 y 627. Adicional hay 11 contratos suscritos o legalizados.</t>
  </si>
  <si>
    <t>La alcaldía local profirió 960 fallos en primera instancia sobre actuaciones de policía, durante el cuarto trimestre de la vigencia 2022, alcanzando en elste periodo un 82,76% de cumplimiento.</t>
  </si>
  <si>
    <t>La Alcaldía Local de Usme a través del Área para la Gestión Policiva Jurídica Local durante el tercer trimestre de la vigencia 2022, realizó un total de 13 operativos y/o acciones de control de IVC en materia de Espacio Público.</t>
  </si>
  <si>
    <t>La calificación se otorga teniendo en cuenta los siguientes parámetros:  
*Inspección ambiental ( ponderación 60%): La Alcaldía obtiene calificación de  93 % . 
*Indicadores agua, energía ( ponderación 20%): Información reportada septiembre de  2022.
* Reporte consumo de papel ( ponderación 10%):  Información reportada a noviembre de 2022
*Reporte ciclistas ( ponderación 10%): información reportada con corte a noviembre 2022</t>
  </si>
  <si>
    <t>La alcaldia tiene 13 de las 27 acciones de mejora vencidas</t>
  </si>
  <si>
    <t>La  Oficina Asesora de Comunicaciones de la SDG reporta el estado de avance en la publicación de información en la página web de la alcaldía local, en el que presenta el link con el reporte detallado sobre estado de cumplimiento por parte de la alcaldía local</t>
  </si>
  <si>
    <t>El proceso participó en las capacitaciones del Sistema de Gestión programadas para el periodo</t>
  </si>
  <si>
    <t>Evidencias de capacitación</t>
  </si>
  <si>
    <t>Memorando 20234000001423</t>
  </si>
  <si>
    <t>La Alcaldía Local de Usme durante el cuarto trimestre de la vigencia 2022, realizó un total de 12 operativos y/o acciones de control en cumplimiento de los fallos de cerros orientales cumpliendo la meta al 100%</t>
  </si>
  <si>
    <t xml:space="preserve">La alcaldia tiene 13 de las 27 acciones de mejora vencidas, lo que representa una ejecución para el IV trimestre del 51,85% y del 87,96% para la vigencia 2022. </t>
  </si>
  <si>
    <t>La Subsecretaría de Gestión Institucional presentó el avance en las respuestas efectuadas por la alcaldía local con corte a 31 de diciembre de 2022: 1124 requerimientos atendidos</t>
  </si>
  <si>
    <t>La Alcaldía Local de Usme realizó un total de 191 acciones de control u operativos en materia de actividad económica.</t>
  </si>
  <si>
    <t>La Alcaldía Local de Usme realizó un total de 44 acciones de control u operativos para el cumplimiento de los fallos de cerros orientales, por lo tanto, se superó la meta programada para la vigencia.</t>
  </si>
  <si>
    <t>La Alcaldía Local de Usme realizó un total de 77 acciones de control u operativos en materia de  integridad del espacio público</t>
  </si>
  <si>
    <t>La alcaldía local terminó 317 actuaciones administrativas en primera instancia</t>
  </si>
  <si>
    <t>La alcaldía local terminó 189 actuaciones administrativas activas</t>
  </si>
  <si>
    <t>La alcaldía local profirió 6099 fallos de fondo en primera instancia sobre las actuaciones de policía que se encuentran a cargo de las inspecciones de policía</t>
  </si>
  <si>
    <t>La alcaldía local realizó 18779 impulsos procesales sobre las actuaciones de policía que se encuentran a cargo de las inspecciones de policía</t>
  </si>
  <si>
    <t>La meta presenta una ejecución acumulada del 99,69%</t>
  </si>
  <si>
    <t>La meta presenta una ejecución acumulada del 99,25%</t>
  </si>
  <si>
    <t>La meta presenta una ejecución acumulada del 99,52%</t>
  </si>
  <si>
    <t>Para el periodo, se efectuaron compromisos por valor de $87.456.674.717, lo que representa una ejecución del 99,98% del presupuesto de inversión directa de la vigencia 2022, correspondiente al valor de $87.471.070.473, para un cumplimiento del 100% de lo programado.</t>
  </si>
  <si>
    <t xml:space="preserve">Para el periodo se han realizado giros acumulados por $36.029.292.770 del presupuesto total  disponible de inversión directa de la vigencia, correspondiente al valor de $87.471.070.473, lo que representa una ejecución del 41,19%. Y un cumplimiento del 91,53% de lo programado para la vigencia. </t>
  </si>
  <si>
    <t>Para el tercer trimestre de la vigencia 2022, el plan de gestión de la Alcaldía Local alcanzó un nivel de desempeño del 89,84% de acuerdo con lo programado, y del 93,78% acumulado para la vigencia.</t>
  </si>
  <si>
    <r>
      <t xml:space="preserve">FORMULACIÓN Y SEGUIMIENTO PLANES DE GESTIÓN NIVEL LOCAL
ALCALDÍA LOCAL DE </t>
    </r>
    <r>
      <rPr>
        <b/>
        <u/>
        <sz val="11"/>
        <color rgb="FF000000"/>
        <rFont val="Calibri Light"/>
        <family val="2"/>
      </rPr>
      <t>USME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</si>
</sst>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b/>
      <u/>
      <sz val="11"/>
      <color rgb="FF000000"/>
      <name val="Calibri Light"/>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06">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41" xfId="0" applyFont="1" applyFill="1" applyBorder="1" applyAlignment="1">
      <alignment horizontal="left" vertical="center" wrapText="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52" xfId="0" applyFont="1" applyBorder="1" applyAlignment="1">
      <alignment horizontal="left" vertical="center" wrapText="1"/>
    </xf>
    <xf numFmtId="9" fontId="18" fillId="0" borderId="3"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4" fillId="0" borderId="12" xfId="0" applyFont="1" applyBorder="1" applyAlignment="1">
      <alignment horizontal="center" vertical="center"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6"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20" fillId="4" borderId="49" xfId="0"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164" fontId="18" fillId="0" borderId="3" xfId="1" applyNumberFormat="1" applyFont="1" applyFill="1" applyBorder="1" applyAlignment="1">
      <alignment horizontal="center" vertical="center" wrapText="1"/>
    </xf>
    <xf numFmtId="0" fontId="27" fillId="0" borderId="0" xfId="0" applyFont="1" applyAlignment="1">
      <alignment wrapText="1"/>
    </xf>
    <xf numFmtId="10" fontId="18" fillId="0" borderId="51" xfId="0" applyNumberFormat="1" applyFont="1" applyBorder="1" applyAlignment="1">
      <alignment horizontal="center" vertical="center"/>
    </xf>
    <xf numFmtId="10" fontId="18" fillId="0" borderId="31" xfId="0"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18" fillId="0" borderId="12" xfId="0" applyNumberFormat="1" applyFont="1" applyBorder="1" applyAlignment="1">
      <alignment horizontal="center" vertical="center" wrapText="1"/>
    </xf>
    <xf numFmtId="0" fontId="18" fillId="0" borderId="1" xfId="0" applyFont="1" applyBorder="1" applyAlignment="1">
      <alignment horizontal="left" vertical="center" wrapText="1"/>
    </xf>
    <xf numFmtId="10" fontId="18" fillId="0" borderId="1" xfId="0" applyNumberFormat="1" applyFont="1" applyBorder="1" applyAlignment="1">
      <alignment horizontal="left" vertical="center" wrapText="1"/>
    </xf>
    <xf numFmtId="0" fontId="18" fillId="0" borderId="55" xfId="0" applyFont="1" applyBorder="1" applyAlignment="1">
      <alignment horizontal="center" vertical="center" wrapText="1"/>
    </xf>
    <xf numFmtId="0" fontId="18" fillId="0" borderId="15" xfId="0" applyFont="1" applyBorder="1" applyAlignment="1">
      <alignment horizontal="center" vertical="center" wrapText="1"/>
    </xf>
    <xf numFmtId="9" fontId="18" fillId="0" borderId="15" xfId="0" applyNumberFormat="1" applyFont="1" applyBorder="1" applyAlignment="1">
      <alignment horizontal="center" vertical="center"/>
    </xf>
    <xf numFmtId="0" fontId="18" fillId="0" borderId="18" xfId="0" applyFont="1" applyBorder="1" applyAlignment="1">
      <alignment horizontal="center" vertical="center" wrapText="1"/>
    </xf>
    <xf numFmtId="9" fontId="18" fillId="0" borderId="53" xfId="1" applyFont="1" applyFill="1" applyBorder="1" applyAlignment="1">
      <alignment horizontal="center" vertical="center" wrapText="1"/>
    </xf>
    <xf numFmtId="9" fontId="18" fillId="0" borderId="53" xfId="1" applyFont="1" applyBorder="1" applyAlignment="1">
      <alignment horizontal="center" vertical="center" wrapText="1"/>
    </xf>
    <xf numFmtId="0" fontId="18" fillId="0" borderId="5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1" applyNumberFormat="1" applyFont="1" applyBorder="1" applyAlignment="1">
      <alignment horizontal="center" vertical="center" wrapText="1"/>
    </xf>
    <xf numFmtId="10" fontId="18" fillId="0" borderId="35" xfId="0" applyNumberFormat="1" applyFont="1" applyBorder="1" applyAlignment="1">
      <alignment horizontal="center" vertical="center"/>
    </xf>
    <xf numFmtId="1" fontId="4" fillId="0" borderId="12" xfId="0" applyNumberFormat="1" applyFont="1" applyBorder="1" applyAlignment="1">
      <alignment horizontal="center" vertical="center" wrapText="1"/>
    </xf>
    <xf numFmtId="0" fontId="3" fillId="8" borderId="35" xfId="0" applyFont="1" applyFill="1" applyBorder="1" applyAlignment="1">
      <alignment horizontal="justify" vertical="center" wrapText="1"/>
    </xf>
    <xf numFmtId="0" fontId="5" fillId="0" borderId="0" xfId="0" applyFont="1" applyAlignment="1">
      <alignment horizontal="justify" vertical="center" wrapText="1"/>
    </xf>
    <xf numFmtId="0" fontId="3" fillId="10" borderId="38" xfId="0" applyFont="1" applyFill="1" applyBorder="1" applyAlignment="1">
      <alignment horizontal="justify"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26" fillId="4" borderId="44"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5" fillId="4" borderId="45" xfId="0" applyFont="1" applyFill="1" applyBorder="1" applyAlignment="1">
      <alignment horizontal="center" wrapText="1"/>
    </xf>
    <xf numFmtId="1" fontId="25" fillId="4" borderId="44" xfId="0" applyNumberFormat="1" applyFont="1" applyFill="1" applyBorder="1" applyAlignment="1">
      <alignment horizontal="center" wrapText="1"/>
    </xf>
    <xf numFmtId="1" fontId="25"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xmlns=""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tabSelected="1" topLeftCell="A12" zoomScale="80" zoomScaleNormal="80" workbookViewId="0">
      <pane xSplit="5" ySplit="8" topLeftCell="AQ39" activePane="bottomRight" state="frozen"/>
      <selection activeCell="A12" sqref="A12"/>
      <selection pane="topRight" activeCell="F12" sqref="F12"/>
      <selection pane="bottomLeft" activeCell="A20" sqref="A20"/>
      <selection pane="bottomRight" activeCell="AT39" sqref="AT39"/>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2" width="18.28515625" style="2" customWidth="1"/>
    <col min="13" max="13" width="16.8554687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0" width="17.85546875" style="2" customWidth="1"/>
    <col min="21" max="21" width="21.42578125" style="2" customWidth="1"/>
    <col min="22" max="23" width="17.85546875" style="2" customWidth="1"/>
    <col min="24" max="24" width="24.5703125" style="2" customWidth="1"/>
    <col min="25" max="25" width="16.85546875" style="2" customWidth="1"/>
    <col min="26" max="26" width="41.5703125" style="135" customWidth="1"/>
    <col min="27" max="27" width="22.7109375" style="135" customWidth="1"/>
    <col min="28" max="28" width="24.5703125" style="2" customWidth="1"/>
    <col min="29" max="29" width="15.7109375" style="2" customWidth="1"/>
    <col min="30" max="30" width="16.42578125" style="2" customWidth="1"/>
    <col min="31" max="31" width="45.42578125" style="2" customWidth="1"/>
    <col min="32" max="32" width="28.42578125" style="2" customWidth="1"/>
    <col min="33" max="34" width="16.42578125" style="2" customWidth="1"/>
    <col min="35" max="35" width="15.85546875" style="2" customWidth="1"/>
    <col min="36" max="36" width="40.42578125" style="2" customWidth="1"/>
    <col min="37" max="37" width="17.7109375" style="2" customWidth="1"/>
    <col min="38" max="38" width="17.5703125" style="2" customWidth="1"/>
    <col min="39" max="39" width="16.42578125" style="2" customWidth="1"/>
    <col min="40" max="40" width="15.85546875" style="2" customWidth="1"/>
    <col min="41" max="41" width="39" style="170" customWidth="1"/>
    <col min="42" max="42" width="17.7109375" style="2" customWidth="1"/>
    <col min="43" max="43" width="16.5703125" style="2" customWidth="1"/>
    <col min="44" max="44" width="16.42578125" style="2" customWidth="1"/>
    <col min="45" max="45" width="15.7109375" style="2" customWidth="1"/>
    <col min="46" max="46" width="41.7109375" style="170" customWidth="1"/>
    <col min="47" max="47" width="17.5703125" style="2" customWidth="1"/>
    <col min="48" max="48" width="16.28515625" style="2" customWidth="1"/>
    <col min="49" max="16384" width="10.85546875" style="2"/>
  </cols>
  <sheetData>
    <row r="1" spans="1:49" ht="70.5" customHeight="1" x14ac:dyDescent="0.25">
      <c r="A1" s="295" t="s">
        <v>322</v>
      </c>
      <c r="B1" s="296"/>
      <c r="C1" s="296"/>
      <c r="D1" s="296"/>
      <c r="E1" s="296"/>
      <c r="F1" s="296"/>
      <c r="G1" s="296"/>
      <c r="H1" s="296"/>
      <c r="I1" s="296"/>
      <c r="J1" s="296"/>
      <c r="K1" s="296"/>
      <c r="L1" s="296"/>
      <c r="M1" s="297"/>
      <c r="N1" s="298" t="s">
        <v>198</v>
      </c>
      <c r="O1" s="299"/>
      <c r="P1" s="299"/>
      <c r="Q1" s="299"/>
      <c r="R1" s="300"/>
      <c r="S1" s="304"/>
      <c r="T1" s="264"/>
      <c r="U1" s="264"/>
      <c r="V1" s="264"/>
      <c r="W1" s="1"/>
      <c r="X1" s="264"/>
      <c r="Y1" s="264"/>
      <c r="Z1" s="305"/>
      <c r="AA1" s="305"/>
      <c r="AB1" s="264"/>
      <c r="AC1" s="264"/>
      <c r="AD1" s="264"/>
      <c r="AE1" s="264"/>
      <c r="AF1" s="264"/>
      <c r="AG1" s="264"/>
      <c r="AH1" s="264"/>
      <c r="AI1" s="264"/>
      <c r="AJ1" s="264"/>
      <c r="AK1" s="264"/>
      <c r="AL1" s="264"/>
      <c r="AM1" s="264"/>
      <c r="AN1" s="264"/>
      <c r="AO1" s="265"/>
      <c r="AP1" s="264"/>
      <c r="AQ1" s="264"/>
      <c r="AR1" s="264"/>
      <c r="AS1" s="264"/>
      <c r="AT1" s="265"/>
      <c r="AU1" s="264"/>
      <c r="AV1" s="264"/>
      <c r="AW1" s="264"/>
    </row>
    <row r="2" spans="1:49" s="3" customFormat="1" ht="23.45" customHeight="1" x14ac:dyDescent="0.25">
      <c r="A2" s="266"/>
      <c r="B2" s="267"/>
      <c r="C2" s="267"/>
      <c r="D2" s="267"/>
      <c r="E2" s="267"/>
      <c r="F2" s="267"/>
      <c r="G2" s="267"/>
      <c r="H2" s="267"/>
      <c r="I2" s="267"/>
      <c r="J2" s="267"/>
      <c r="K2" s="267"/>
      <c r="L2" s="267"/>
      <c r="M2" s="268"/>
      <c r="N2" s="301"/>
      <c r="O2" s="302"/>
      <c r="P2" s="302"/>
      <c r="Q2" s="302"/>
      <c r="R2" s="303"/>
      <c r="S2" s="304"/>
      <c r="T2" s="264"/>
      <c r="U2" s="264"/>
      <c r="V2" s="264"/>
      <c r="W2" s="1"/>
      <c r="X2" s="264"/>
      <c r="Y2" s="264"/>
      <c r="Z2" s="305"/>
      <c r="AA2" s="305"/>
      <c r="AB2" s="264"/>
      <c r="AC2" s="264"/>
      <c r="AD2" s="264"/>
      <c r="AE2" s="264"/>
      <c r="AF2" s="264"/>
      <c r="AG2" s="264"/>
      <c r="AH2" s="264"/>
      <c r="AI2" s="264"/>
      <c r="AJ2" s="264"/>
      <c r="AK2" s="264"/>
      <c r="AL2" s="264"/>
      <c r="AM2" s="264"/>
      <c r="AN2" s="264"/>
      <c r="AO2" s="265"/>
      <c r="AP2" s="264"/>
      <c r="AQ2" s="264"/>
      <c r="AR2" s="264"/>
      <c r="AS2" s="264"/>
      <c r="AT2" s="265"/>
      <c r="AU2" s="264"/>
      <c r="AV2" s="264"/>
      <c r="AW2" s="264"/>
    </row>
    <row r="3" spans="1:49" ht="15" customHeight="1" x14ac:dyDescent="0.25">
      <c r="A3" s="269"/>
      <c r="B3" s="270"/>
      <c r="C3" s="270"/>
      <c r="D3" s="270"/>
      <c r="E3" s="270"/>
      <c r="F3" s="270"/>
      <c r="G3" s="270"/>
      <c r="H3" s="270"/>
      <c r="I3" s="270"/>
      <c r="J3" s="270"/>
      <c r="K3" s="270"/>
      <c r="L3" s="270"/>
      <c r="M3" s="270"/>
      <c r="N3" s="270"/>
      <c r="O3" s="270"/>
      <c r="P3" s="270"/>
      <c r="Q3" s="270"/>
      <c r="R3" s="270"/>
      <c r="S3" s="4"/>
      <c r="T3" s="4"/>
      <c r="U3" s="4"/>
      <c r="V3" s="4"/>
      <c r="W3" s="4"/>
      <c r="X3" s="4"/>
      <c r="Y3" s="4"/>
      <c r="Z3" s="129"/>
      <c r="AA3" s="129"/>
      <c r="AB3" s="4"/>
      <c r="AC3" s="4"/>
      <c r="AD3" s="4"/>
      <c r="AE3" s="4"/>
      <c r="AF3" s="4"/>
      <c r="AG3" s="4"/>
      <c r="AH3" s="4"/>
      <c r="AI3" s="4"/>
      <c r="AJ3" s="4"/>
      <c r="AK3" s="4"/>
      <c r="AL3" s="4"/>
      <c r="AM3" s="4"/>
      <c r="AN3" s="4"/>
      <c r="AO3" s="129"/>
      <c r="AP3" s="4"/>
      <c r="AQ3" s="4"/>
      <c r="AR3" s="4"/>
      <c r="AS3" s="4"/>
      <c r="AT3" s="129"/>
      <c r="AU3" s="4"/>
      <c r="AV3" s="4"/>
      <c r="AW3" s="4"/>
    </row>
    <row r="4" spans="1:49" ht="15" customHeight="1" x14ac:dyDescent="0.25">
      <c r="A4" s="271" t="s">
        <v>0</v>
      </c>
      <c r="B4" s="272"/>
      <c r="C4" s="272"/>
      <c r="D4" s="272"/>
      <c r="E4" s="272"/>
      <c r="F4" s="272"/>
      <c r="G4" s="272"/>
      <c r="H4" s="272"/>
      <c r="I4" s="272"/>
      <c r="J4" s="272"/>
      <c r="K4" s="272"/>
      <c r="L4" s="272"/>
      <c r="M4" s="272"/>
      <c r="N4" s="272"/>
      <c r="O4" s="272"/>
      <c r="P4" s="272"/>
      <c r="Q4" s="272"/>
      <c r="R4" s="272"/>
      <c r="S4" s="4"/>
      <c r="T4" s="4"/>
      <c r="U4" s="4"/>
      <c r="V4" s="4"/>
      <c r="W4" s="4"/>
      <c r="X4" s="4"/>
      <c r="Y4" s="4"/>
      <c r="Z4" s="129"/>
      <c r="AA4" s="129"/>
      <c r="AB4" s="4"/>
      <c r="AC4" s="4"/>
      <c r="AD4" s="4"/>
      <c r="AE4" s="4"/>
      <c r="AF4" s="4"/>
      <c r="AG4" s="4"/>
      <c r="AH4" s="4"/>
      <c r="AI4" s="4"/>
      <c r="AJ4" s="4"/>
      <c r="AK4" s="4"/>
      <c r="AL4" s="4"/>
      <c r="AM4" s="4"/>
      <c r="AN4" s="4"/>
      <c r="AO4" s="129"/>
      <c r="AP4" s="4"/>
      <c r="AQ4" s="4"/>
      <c r="AR4" s="4"/>
      <c r="AS4" s="4"/>
      <c r="AT4" s="129"/>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30"/>
      <c r="AA5" s="130"/>
      <c r="AB5" s="1"/>
      <c r="AC5" s="1"/>
      <c r="AD5" s="1"/>
      <c r="AE5" s="1"/>
      <c r="AF5" s="1"/>
      <c r="AG5" s="1"/>
      <c r="AH5" s="1"/>
      <c r="AI5" s="1"/>
      <c r="AJ5" s="1"/>
      <c r="AK5" s="1"/>
      <c r="AL5" s="1"/>
      <c r="AM5" s="1"/>
      <c r="AN5" s="1"/>
      <c r="AO5" s="129"/>
      <c r="AP5" s="1"/>
      <c r="AQ5" s="1"/>
      <c r="AR5" s="1"/>
      <c r="AS5" s="1"/>
      <c r="AT5" s="129"/>
      <c r="AU5" s="1"/>
      <c r="AV5" s="1"/>
      <c r="AW5" s="1"/>
    </row>
    <row r="6" spans="1:49" ht="15" customHeight="1" x14ac:dyDescent="0.25">
      <c r="A6" s="273" t="s">
        <v>1</v>
      </c>
      <c r="B6" s="274"/>
      <c r="C6" s="275" t="s">
        <v>200</v>
      </c>
      <c r="D6" s="276"/>
      <c r="E6" s="277"/>
      <c r="F6" s="284" t="s">
        <v>2</v>
      </c>
      <c r="G6" s="285"/>
      <c r="H6" s="285"/>
      <c r="I6" s="285"/>
      <c r="J6" s="285"/>
      <c r="K6" s="285"/>
      <c r="L6" s="285"/>
      <c r="M6" s="286"/>
      <c r="N6" s="1"/>
      <c r="O6" s="1"/>
      <c r="P6" s="1"/>
      <c r="Q6" s="1"/>
      <c r="R6" s="1"/>
      <c r="S6" s="1"/>
      <c r="T6" s="1"/>
      <c r="U6" s="1"/>
      <c r="V6" s="1"/>
      <c r="W6" s="1"/>
      <c r="X6" s="1"/>
      <c r="Y6" s="1"/>
      <c r="Z6" s="130"/>
      <c r="AA6" s="130"/>
      <c r="AB6" s="1"/>
      <c r="AC6" s="1"/>
      <c r="AD6" s="1"/>
      <c r="AE6" s="1"/>
      <c r="AF6" s="1"/>
      <c r="AG6" s="1"/>
      <c r="AH6" s="1"/>
      <c r="AI6" s="1"/>
      <c r="AJ6" s="1"/>
      <c r="AK6" s="1"/>
      <c r="AL6" s="1"/>
      <c r="AM6" s="1"/>
      <c r="AN6" s="1"/>
      <c r="AO6" s="129"/>
      <c r="AP6" s="1"/>
      <c r="AQ6" s="1"/>
      <c r="AR6" s="1"/>
      <c r="AS6" s="1"/>
      <c r="AT6" s="129"/>
      <c r="AU6" s="1"/>
      <c r="AV6" s="1"/>
      <c r="AW6" s="1"/>
    </row>
    <row r="7" spans="1:49" ht="15" customHeight="1" x14ac:dyDescent="0.25">
      <c r="A7" s="254"/>
      <c r="B7" s="246"/>
      <c r="C7" s="278"/>
      <c r="D7" s="279"/>
      <c r="E7" s="280"/>
      <c r="F7" s="6" t="s">
        <v>3</v>
      </c>
      <c r="G7" s="287" t="s">
        <v>4</v>
      </c>
      <c r="H7" s="289"/>
      <c r="I7" s="287" t="s">
        <v>5</v>
      </c>
      <c r="J7" s="288"/>
      <c r="K7" s="288"/>
      <c r="L7" s="288"/>
      <c r="M7" s="289"/>
      <c r="N7" s="1"/>
      <c r="O7" s="1"/>
      <c r="P7" s="1"/>
      <c r="Q7" s="1"/>
      <c r="R7" s="1"/>
      <c r="S7" s="1"/>
      <c r="T7" s="1"/>
      <c r="U7" s="1"/>
      <c r="V7" s="1"/>
      <c r="W7" s="1"/>
      <c r="X7" s="1"/>
      <c r="Y7" s="1"/>
      <c r="Z7" s="130"/>
      <c r="AA7" s="130"/>
      <c r="AB7" s="1"/>
      <c r="AC7" s="1"/>
      <c r="AD7" s="1"/>
      <c r="AE7" s="1"/>
      <c r="AF7" s="1"/>
      <c r="AG7" s="1"/>
      <c r="AH7" s="1"/>
      <c r="AI7" s="1"/>
      <c r="AJ7" s="1"/>
      <c r="AK7" s="1"/>
      <c r="AL7" s="1"/>
      <c r="AM7" s="1"/>
      <c r="AN7" s="1"/>
      <c r="AO7" s="129"/>
      <c r="AP7" s="1"/>
      <c r="AQ7" s="1"/>
      <c r="AR7" s="1"/>
      <c r="AS7" s="1"/>
      <c r="AT7" s="129"/>
      <c r="AU7" s="1"/>
      <c r="AV7" s="1"/>
      <c r="AW7" s="1"/>
    </row>
    <row r="8" spans="1:49" ht="15" customHeight="1" x14ac:dyDescent="0.25">
      <c r="A8" s="254"/>
      <c r="B8" s="246"/>
      <c r="C8" s="278"/>
      <c r="D8" s="279"/>
      <c r="E8" s="280"/>
      <c r="F8" s="7">
        <v>1</v>
      </c>
      <c r="G8" s="293" t="s">
        <v>203</v>
      </c>
      <c r="H8" s="294"/>
      <c r="I8" s="290" t="s">
        <v>199</v>
      </c>
      <c r="J8" s="291"/>
      <c r="K8" s="291"/>
      <c r="L8" s="291"/>
      <c r="M8" s="292"/>
      <c r="N8" s="1"/>
      <c r="O8" s="1"/>
      <c r="P8" s="1"/>
      <c r="Q8" s="1"/>
      <c r="R8" s="1"/>
      <c r="S8" s="1"/>
      <c r="T8" s="1"/>
      <c r="U8" s="1"/>
      <c r="V8" s="1"/>
      <c r="W8" s="1"/>
      <c r="X8" s="1"/>
      <c r="Y8" s="1"/>
      <c r="Z8" s="130"/>
      <c r="AA8" s="130"/>
      <c r="AB8" s="1"/>
      <c r="AC8" s="1"/>
      <c r="AD8" s="1"/>
      <c r="AE8" s="1"/>
      <c r="AF8" s="1"/>
      <c r="AG8" s="1"/>
      <c r="AH8" s="1"/>
      <c r="AI8" s="1"/>
      <c r="AJ8" s="1"/>
      <c r="AK8" s="1"/>
      <c r="AL8" s="1"/>
      <c r="AM8" s="1"/>
      <c r="AN8" s="1"/>
      <c r="AO8" s="129"/>
      <c r="AP8" s="1"/>
      <c r="AQ8" s="1"/>
      <c r="AR8" s="1"/>
      <c r="AS8" s="1"/>
      <c r="AT8" s="129"/>
      <c r="AU8" s="1"/>
      <c r="AV8" s="1"/>
      <c r="AW8" s="1"/>
    </row>
    <row r="9" spans="1:49" ht="32.25" customHeight="1" x14ac:dyDescent="0.25">
      <c r="A9" s="254"/>
      <c r="B9" s="246"/>
      <c r="C9" s="278"/>
      <c r="D9" s="279"/>
      <c r="E9" s="280"/>
      <c r="F9" s="121">
        <v>2</v>
      </c>
      <c r="G9" s="172" t="s">
        <v>201</v>
      </c>
      <c r="H9" s="173"/>
      <c r="I9" s="174" t="s">
        <v>202</v>
      </c>
      <c r="J9" s="175"/>
      <c r="K9" s="175"/>
      <c r="L9" s="175"/>
      <c r="M9" s="176"/>
      <c r="N9" s="1"/>
      <c r="O9" s="1"/>
      <c r="P9" s="1"/>
      <c r="Q9" s="1"/>
      <c r="R9" s="1"/>
      <c r="S9" s="1"/>
      <c r="T9" s="1"/>
      <c r="U9" s="1"/>
      <c r="V9" s="1"/>
      <c r="W9" s="1"/>
      <c r="X9" s="1"/>
      <c r="Y9" s="1"/>
      <c r="Z9" s="130"/>
      <c r="AA9" s="130"/>
      <c r="AB9" s="1"/>
      <c r="AC9" s="1"/>
      <c r="AD9" s="1"/>
      <c r="AE9" s="1"/>
      <c r="AF9" s="1"/>
      <c r="AG9" s="1"/>
      <c r="AH9" s="1"/>
      <c r="AI9" s="1"/>
      <c r="AJ9" s="1"/>
      <c r="AK9" s="1"/>
      <c r="AL9" s="1"/>
      <c r="AM9" s="1"/>
      <c r="AN9" s="1"/>
      <c r="AO9" s="129"/>
      <c r="AP9" s="1"/>
      <c r="AQ9" s="1"/>
      <c r="AR9" s="1"/>
      <c r="AS9" s="1"/>
      <c r="AT9" s="129"/>
      <c r="AU9" s="1"/>
      <c r="AV9" s="1"/>
      <c r="AW9" s="1"/>
    </row>
    <row r="10" spans="1:49" ht="38.25" customHeight="1" x14ac:dyDescent="0.25">
      <c r="A10" s="254"/>
      <c r="B10" s="246"/>
      <c r="C10" s="278"/>
      <c r="D10" s="279"/>
      <c r="E10" s="280"/>
      <c r="F10" s="121">
        <v>3</v>
      </c>
      <c r="G10" s="172" t="s">
        <v>204</v>
      </c>
      <c r="H10" s="173"/>
      <c r="I10" s="174" t="s">
        <v>205</v>
      </c>
      <c r="J10" s="175"/>
      <c r="K10" s="175"/>
      <c r="L10" s="175"/>
      <c r="M10" s="176"/>
      <c r="N10" s="1"/>
      <c r="O10" s="1"/>
      <c r="P10" s="1"/>
      <c r="Q10" s="1"/>
      <c r="R10" s="1"/>
      <c r="S10" s="1"/>
      <c r="T10" s="1"/>
      <c r="U10" s="1"/>
      <c r="V10" s="1"/>
      <c r="W10" s="1"/>
      <c r="X10" s="1"/>
      <c r="Y10" s="1"/>
      <c r="Z10" s="130"/>
      <c r="AA10" s="130"/>
      <c r="AB10" s="1"/>
      <c r="AC10" s="1"/>
      <c r="AD10" s="1"/>
      <c r="AE10" s="1"/>
      <c r="AF10" s="1"/>
      <c r="AG10" s="1"/>
      <c r="AH10" s="1"/>
      <c r="AI10" s="1"/>
      <c r="AJ10" s="1"/>
      <c r="AK10" s="1"/>
      <c r="AL10" s="1"/>
      <c r="AM10" s="1"/>
      <c r="AN10" s="1"/>
      <c r="AO10" s="129"/>
      <c r="AP10" s="1"/>
      <c r="AQ10" s="1"/>
      <c r="AR10" s="1"/>
      <c r="AS10" s="1"/>
      <c r="AT10" s="129"/>
      <c r="AU10" s="1"/>
      <c r="AV10" s="1"/>
      <c r="AW10" s="1"/>
    </row>
    <row r="11" spans="1:49" ht="40.5" customHeight="1" x14ac:dyDescent="0.25">
      <c r="A11" s="254"/>
      <c r="B11" s="246"/>
      <c r="C11" s="278"/>
      <c r="D11" s="279"/>
      <c r="E11" s="280"/>
      <c r="F11" s="121">
        <v>4</v>
      </c>
      <c r="G11" s="172" t="s">
        <v>207</v>
      </c>
      <c r="H11" s="173"/>
      <c r="I11" s="174" t="s">
        <v>232</v>
      </c>
      <c r="J11" s="175"/>
      <c r="K11" s="175"/>
      <c r="L11" s="175"/>
      <c r="M11" s="176"/>
      <c r="N11" s="1"/>
      <c r="O11" s="1"/>
      <c r="P11" s="1"/>
      <c r="Q11" s="1"/>
      <c r="R11" s="1"/>
      <c r="S11" s="1"/>
      <c r="T11" s="1"/>
      <c r="U11" s="1"/>
      <c r="V11" s="1"/>
      <c r="W11" s="1"/>
      <c r="X11" s="1"/>
      <c r="Y11" s="1"/>
      <c r="Z11" s="130"/>
      <c r="AA11" s="130"/>
      <c r="AB11" s="1"/>
      <c r="AC11" s="1"/>
      <c r="AD11" s="1"/>
      <c r="AE11" s="1"/>
      <c r="AF11" s="1"/>
      <c r="AG11" s="1"/>
      <c r="AH11" s="1"/>
      <c r="AI11" s="1"/>
      <c r="AJ11" s="1"/>
      <c r="AK11" s="1"/>
      <c r="AL11" s="1"/>
      <c r="AM11" s="1"/>
      <c r="AN11" s="1"/>
      <c r="AO11" s="129"/>
      <c r="AP11" s="1"/>
      <c r="AQ11" s="1"/>
      <c r="AR11" s="1"/>
      <c r="AS11" s="1"/>
      <c r="AT11" s="129"/>
      <c r="AU11" s="1"/>
      <c r="AV11" s="1"/>
      <c r="AW11" s="1"/>
    </row>
    <row r="12" spans="1:49" ht="75.75" customHeight="1" x14ac:dyDescent="0.25">
      <c r="A12" s="254"/>
      <c r="B12" s="246"/>
      <c r="C12" s="278"/>
      <c r="D12" s="279"/>
      <c r="E12" s="280"/>
      <c r="F12" s="121">
        <v>5</v>
      </c>
      <c r="G12" s="172" t="s">
        <v>233</v>
      </c>
      <c r="H12" s="173"/>
      <c r="I12" s="174" t="s">
        <v>261</v>
      </c>
      <c r="J12" s="175"/>
      <c r="K12" s="175"/>
      <c r="L12" s="175"/>
      <c r="M12" s="176"/>
      <c r="N12" s="1"/>
      <c r="O12" s="1"/>
      <c r="P12" s="1"/>
      <c r="Q12" s="1"/>
      <c r="R12" s="1"/>
      <c r="S12" s="1"/>
      <c r="T12" s="1"/>
      <c r="U12" s="1"/>
      <c r="V12" s="1"/>
      <c r="W12" s="1"/>
      <c r="X12" s="1"/>
      <c r="Y12" s="1"/>
      <c r="Z12" s="130"/>
      <c r="AA12" s="130"/>
      <c r="AB12" s="1"/>
      <c r="AC12" s="1"/>
      <c r="AD12" s="1"/>
      <c r="AE12" s="1"/>
      <c r="AF12" s="1"/>
      <c r="AG12" s="1"/>
      <c r="AH12" s="1"/>
      <c r="AI12" s="1"/>
      <c r="AJ12" s="1"/>
      <c r="AK12" s="1"/>
      <c r="AL12" s="1"/>
      <c r="AM12" s="1"/>
      <c r="AN12" s="1"/>
      <c r="AO12" s="129"/>
      <c r="AP12" s="1"/>
      <c r="AQ12" s="1"/>
      <c r="AR12" s="1"/>
      <c r="AS12" s="1"/>
      <c r="AT12" s="129"/>
      <c r="AU12" s="1"/>
      <c r="AV12" s="1"/>
      <c r="AW12" s="1"/>
    </row>
    <row r="13" spans="1:49" ht="81.75" customHeight="1" x14ac:dyDescent="0.25">
      <c r="A13" s="254"/>
      <c r="B13" s="246"/>
      <c r="C13" s="278"/>
      <c r="D13" s="279"/>
      <c r="E13" s="280"/>
      <c r="F13" s="121">
        <v>6</v>
      </c>
      <c r="G13" s="172" t="s">
        <v>283</v>
      </c>
      <c r="H13" s="173"/>
      <c r="I13" s="174" t="s">
        <v>282</v>
      </c>
      <c r="J13" s="175"/>
      <c r="K13" s="175"/>
      <c r="L13" s="175"/>
      <c r="M13" s="176"/>
      <c r="N13" s="1"/>
      <c r="O13" s="1"/>
      <c r="P13" s="1"/>
      <c r="Q13" s="1"/>
      <c r="R13" s="1"/>
      <c r="S13" s="1"/>
      <c r="T13" s="1"/>
      <c r="U13" s="1"/>
      <c r="V13" s="1"/>
      <c r="W13" s="1"/>
      <c r="X13" s="1"/>
      <c r="Y13" s="1"/>
      <c r="Z13" s="130"/>
      <c r="AA13" s="130"/>
      <c r="AB13" s="1"/>
      <c r="AC13" s="1"/>
      <c r="AD13" s="1"/>
      <c r="AE13" s="1"/>
      <c r="AF13" s="1"/>
      <c r="AG13" s="1"/>
      <c r="AH13" s="1"/>
      <c r="AI13" s="1"/>
      <c r="AJ13" s="1"/>
      <c r="AK13" s="1"/>
      <c r="AL13" s="1"/>
      <c r="AM13" s="1"/>
      <c r="AN13" s="1"/>
      <c r="AO13" s="129"/>
      <c r="AP13" s="1"/>
      <c r="AQ13" s="1"/>
      <c r="AR13" s="1"/>
      <c r="AS13" s="1"/>
      <c r="AT13" s="129"/>
      <c r="AU13" s="1"/>
      <c r="AV13" s="1"/>
      <c r="AW13" s="1"/>
    </row>
    <row r="14" spans="1:49" ht="50.25" customHeight="1" x14ac:dyDescent="0.25">
      <c r="A14" s="256"/>
      <c r="B14" s="248"/>
      <c r="C14" s="281"/>
      <c r="D14" s="282"/>
      <c r="E14" s="283"/>
      <c r="F14" s="121">
        <v>7</v>
      </c>
      <c r="G14" s="172" t="s">
        <v>284</v>
      </c>
      <c r="H14" s="173"/>
      <c r="I14" s="174" t="s">
        <v>321</v>
      </c>
      <c r="J14" s="175"/>
      <c r="K14" s="175"/>
      <c r="L14" s="175"/>
      <c r="M14" s="176"/>
      <c r="N14" s="1"/>
      <c r="O14" s="1"/>
      <c r="P14" s="1"/>
      <c r="Q14" s="1"/>
      <c r="R14" s="1"/>
      <c r="S14" s="1"/>
      <c r="T14" s="1"/>
      <c r="U14" s="1"/>
      <c r="V14" s="1"/>
      <c r="W14" s="1"/>
      <c r="X14" s="1"/>
      <c r="Y14" s="1"/>
      <c r="Z14" s="130"/>
      <c r="AA14" s="130"/>
      <c r="AB14" s="1"/>
      <c r="AC14" s="1"/>
      <c r="AD14" s="1"/>
      <c r="AE14" s="1"/>
      <c r="AF14" s="1"/>
      <c r="AG14" s="1"/>
      <c r="AH14" s="1"/>
      <c r="AI14" s="1"/>
      <c r="AJ14" s="1"/>
      <c r="AK14" s="1"/>
      <c r="AL14" s="1"/>
      <c r="AM14" s="1"/>
      <c r="AN14" s="1"/>
      <c r="AO14" s="129"/>
      <c r="AP14" s="1"/>
      <c r="AQ14" s="1"/>
      <c r="AR14" s="1"/>
      <c r="AS14" s="1"/>
      <c r="AT14" s="129"/>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
      <c r="X15" s="1"/>
      <c r="Y15" s="1"/>
      <c r="Z15" s="130"/>
      <c r="AA15" s="130"/>
      <c r="AB15" s="1"/>
      <c r="AC15" s="1"/>
      <c r="AD15" s="1"/>
      <c r="AE15" s="1"/>
      <c r="AF15" s="1"/>
      <c r="AG15" s="1"/>
      <c r="AH15" s="1"/>
      <c r="AI15" s="1"/>
      <c r="AJ15" s="1"/>
      <c r="AK15" s="1"/>
      <c r="AL15" s="1"/>
      <c r="AM15" s="1"/>
      <c r="AN15" s="1"/>
      <c r="AO15" s="129"/>
      <c r="AP15" s="1"/>
      <c r="AQ15" s="1"/>
      <c r="AR15" s="1"/>
      <c r="AS15" s="1"/>
      <c r="AT15" s="129"/>
      <c r="AU15" s="1"/>
      <c r="AV15" s="1"/>
      <c r="AW15" s="1"/>
    </row>
    <row r="16" spans="1:49" ht="15" customHeight="1" x14ac:dyDescent="0.25">
      <c r="A16" s="243" t="s">
        <v>6</v>
      </c>
      <c r="B16" s="244"/>
      <c r="C16" s="249" t="s">
        <v>7</v>
      </c>
      <c r="D16" s="252" t="s">
        <v>8</v>
      </c>
      <c r="E16" s="253"/>
      <c r="F16" s="244"/>
      <c r="G16" s="258" t="s">
        <v>9</v>
      </c>
      <c r="H16" s="258"/>
      <c r="I16" s="258"/>
      <c r="J16" s="258"/>
      <c r="K16" s="258"/>
      <c r="L16" s="258"/>
      <c r="M16" s="258"/>
      <c r="N16" s="258"/>
      <c r="O16" s="258"/>
      <c r="P16" s="258"/>
      <c r="Q16" s="259"/>
      <c r="R16" s="220" t="s">
        <v>10</v>
      </c>
      <c r="S16" s="221"/>
      <c r="T16" s="221"/>
      <c r="U16" s="221"/>
      <c r="V16" s="222"/>
      <c r="W16" s="229" t="s">
        <v>11</v>
      </c>
      <c r="X16" s="229"/>
      <c r="Y16" s="229"/>
      <c r="Z16" s="229"/>
      <c r="AA16" s="230"/>
      <c r="AB16" s="231" t="s">
        <v>12</v>
      </c>
      <c r="AC16" s="232"/>
      <c r="AD16" s="232"/>
      <c r="AE16" s="232"/>
      <c r="AF16" s="233"/>
      <c r="AG16" s="234" t="s">
        <v>12</v>
      </c>
      <c r="AH16" s="234"/>
      <c r="AI16" s="234"/>
      <c r="AJ16" s="234"/>
      <c r="AK16" s="235"/>
      <c r="AL16" s="232" t="s">
        <v>12</v>
      </c>
      <c r="AM16" s="232"/>
      <c r="AN16" s="232"/>
      <c r="AO16" s="232"/>
      <c r="AP16" s="233"/>
      <c r="AQ16" s="236" t="s">
        <v>13</v>
      </c>
      <c r="AR16" s="237"/>
      <c r="AS16" s="237"/>
      <c r="AT16" s="238"/>
      <c r="AU16" s="8"/>
    </row>
    <row r="17" spans="1:47" s="9" customFormat="1" x14ac:dyDescent="0.25">
      <c r="A17" s="245"/>
      <c r="B17" s="246"/>
      <c r="C17" s="250"/>
      <c r="D17" s="254"/>
      <c r="E17" s="255"/>
      <c r="F17" s="246"/>
      <c r="G17" s="260"/>
      <c r="H17" s="260"/>
      <c r="I17" s="260"/>
      <c r="J17" s="260"/>
      <c r="K17" s="260"/>
      <c r="L17" s="260"/>
      <c r="M17" s="260"/>
      <c r="N17" s="260"/>
      <c r="O17" s="260"/>
      <c r="P17" s="260"/>
      <c r="Q17" s="261"/>
      <c r="R17" s="223"/>
      <c r="S17" s="224"/>
      <c r="T17" s="224"/>
      <c r="U17" s="224"/>
      <c r="V17" s="225"/>
      <c r="W17" s="239" t="s">
        <v>14</v>
      </c>
      <c r="X17" s="239"/>
      <c r="Y17" s="239"/>
      <c r="Z17" s="239"/>
      <c r="AA17" s="240"/>
      <c r="AB17" s="181" t="s">
        <v>15</v>
      </c>
      <c r="AC17" s="182"/>
      <c r="AD17" s="182"/>
      <c r="AE17" s="182"/>
      <c r="AF17" s="183"/>
      <c r="AG17" s="187" t="s">
        <v>16</v>
      </c>
      <c r="AH17" s="188"/>
      <c r="AI17" s="188"/>
      <c r="AJ17" s="188"/>
      <c r="AK17" s="189"/>
      <c r="AL17" s="181" t="s">
        <v>17</v>
      </c>
      <c r="AM17" s="182"/>
      <c r="AN17" s="182"/>
      <c r="AO17" s="182"/>
      <c r="AP17" s="183"/>
      <c r="AQ17" s="208" t="s">
        <v>18</v>
      </c>
      <c r="AR17" s="209"/>
      <c r="AS17" s="209"/>
      <c r="AT17" s="210"/>
      <c r="AU17" s="8"/>
    </row>
    <row r="18" spans="1:47" s="9" customFormat="1" x14ac:dyDescent="0.25">
      <c r="A18" s="247"/>
      <c r="B18" s="248"/>
      <c r="C18" s="250"/>
      <c r="D18" s="256"/>
      <c r="E18" s="257"/>
      <c r="F18" s="248"/>
      <c r="G18" s="262"/>
      <c r="H18" s="262"/>
      <c r="I18" s="262"/>
      <c r="J18" s="262"/>
      <c r="K18" s="262"/>
      <c r="L18" s="262"/>
      <c r="M18" s="262"/>
      <c r="N18" s="262"/>
      <c r="O18" s="262"/>
      <c r="P18" s="262"/>
      <c r="Q18" s="263"/>
      <c r="R18" s="226"/>
      <c r="S18" s="227"/>
      <c r="T18" s="227"/>
      <c r="U18" s="227"/>
      <c r="V18" s="228"/>
      <c r="W18" s="241"/>
      <c r="X18" s="241"/>
      <c r="Y18" s="241"/>
      <c r="Z18" s="241"/>
      <c r="AA18" s="242"/>
      <c r="AB18" s="184"/>
      <c r="AC18" s="185"/>
      <c r="AD18" s="185"/>
      <c r="AE18" s="185"/>
      <c r="AF18" s="186"/>
      <c r="AG18" s="190"/>
      <c r="AH18" s="191"/>
      <c r="AI18" s="191"/>
      <c r="AJ18" s="191"/>
      <c r="AK18" s="192"/>
      <c r="AL18" s="184"/>
      <c r="AM18" s="185"/>
      <c r="AN18" s="185"/>
      <c r="AO18" s="185"/>
      <c r="AP18" s="186"/>
      <c r="AQ18" s="211"/>
      <c r="AR18" s="212"/>
      <c r="AS18" s="212"/>
      <c r="AT18" s="213"/>
      <c r="AU18" s="8"/>
    </row>
    <row r="19" spans="1:47" s="9" customFormat="1" ht="75.75" thickBot="1" x14ac:dyDescent="0.3">
      <c r="A19" s="10" t="s">
        <v>19</v>
      </c>
      <c r="B19" s="11" t="s">
        <v>20</v>
      </c>
      <c r="C19" s="251"/>
      <c r="D19" s="12" t="s">
        <v>21</v>
      </c>
      <c r="E19" s="11" t="s">
        <v>22</v>
      </c>
      <c r="F19" s="11" t="s">
        <v>23</v>
      </c>
      <c r="G19" s="13" t="s">
        <v>24</v>
      </c>
      <c r="H19" s="13" t="s">
        <v>25</v>
      </c>
      <c r="I19" s="13" t="s">
        <v>26</v>
      </c>
      <c r="J19" s="13" t="s">
        <v>27</v>
      </c>
      <c r="K19" s="13" t="s">
        <v>28</v>
      </c>
      <c r="L19" s="13" t="s">
        <v>29</v>
      </c>
      <c r="M19" s="13" t="s">
        <v>30</v>
      </c>
      <c r="N19" s="13" t="s">
        <v>31</v>
      </c>
      <c r="O19" s="13" t="s">
        <v>32</v>
      </c>
      <c r="P19" s="13" t="s">
        <v>33</v>
      </c>
      <c r="Q19" s="14" t="s">
        <v>34</v>
      </c>
      <c r="R19" s="15" t="s">
        <v>35</v>
      </c>
      <c r="S19" s="16" t="s">
        <v>36</v>
      </c>
      <c r="T19" s="16" t="s">
        <v>37</v>
      </c>
      <c r="U19" s="16" t="s">
        <v>38</v>
      </c>
      <c r="V19" s="17" t="s">
        <v>128</v>
      </c>
      <c r="W19" s="18" t="s">
        <v>39</v>
      </c>
      <c r="X19" s="19" t="s">
        <v>40</v>
      </c>
      <c r="Y19" s="19" t="s">
        <v>41</v>
      </c>
      <c r="Z19" s="19" t="s">
        <v>42</v>
      </c>
      <c r="AA19" s="20" t="s">
        <v>43</v>
      </c>
      <c r="AB19" s="21" t="s">
        <v>39</v>
      </c>
      <c r="AC19" s="22" t="s">
        <v>40</v>
      </c>
      <c r="AD19" s="22" t="s">
        <v>41</v>
      </c>
      <c r="AE19" s="22" t="s">
        <v>42</v>
      </c>
      <c r="AF19" s="23" t="s">
        <v>43</v>
      </c>
      <c r="AG19" s="24" t="s">
        <v>39</v>
      </c>
      <c r="AH19" s="25" t="s">
        <v>40</v>
      </c>
      <c r="AI19" s="25" t="s">
        <v>41</v>
      </c>
      <c r="AJ19" s="25" t="s">
        <v>42</v>
      </c>
      <c r="AK19" s="26" t="s">
        <v>43</v>
      </c>
      <c r="AL19" s="21" t="s">
        <v>39</v>
      </c>
      <c r="AM19" s="22" t="s">
        <v>40</v>
      </c>
      <c r="AN19" s="22" t="s">
        <v>41</v>
      </c>
      <c r="AO19" s="169" t="s">
        <v>42</v>
      </c>
      <c r="AP19" s="23" t="s">
        <v>43</v>
      </c>
      <c r="AQ19" s="27" t="s">
        <v>39</v>
      </c>
      <c r="AR19" s="28" t="s">
        <v>44</v>
      </c>
      <c r="AS19" s="28" t="s">
        <v>45</v>
      </c>
      <c r="AT19" s="171" t="s">
        <v>46</v>
      </c>
      <c r="AU19" s="8"/>
    </row>
    <row r="20" spans="1:47" s="78" customFormat="1" ht="144.75" customHeight="1" x14ac:dyDescent="0.25">
      <c r="A20" s="60">
        <v>4</v>
      </c>
      <c r="B20" s="61" t="s">
        <v>47</v>
      </c>
      <c r="C20" s="62" t="s">
        <v>48</v>
      </c>
      <c r="D20" s="63">
        <v>1</v>
      </c>
      <c r="E20" s="64" t="s">
        <v>139</v>
      </c>
      <c r="F20" s="65" t="s">
        <v>49</v>
      </c>
      <c r="G20" s="66" t="s">
        <v>50</v>
      </c>
      <c r="H20" s="67" t="s">
        <v>51</v>
      </c>
      <c r="I20" s="68" t="s">
        <v>197</v>
      </c>
      <c r="J20" s="63" t="s">
        <v>52</v>
      </c>
      <c r="K20" s="61" t="s">
        <v>53</v>
      </c>
      <c r="L20" s="69">
        <v>0</v>
      </c>
      <c r="M20" s="69">
        <v>0.05</v>
      </c>
      <c r="N20" s="69">
        <v>0.1</v>
      </c>
      <c r="O20" s="69">
        <v>0.15</v>
      </c>
      <c r="P20" s="69">
        <f t="shared" ref="P20:P27" si="0">+O20</f>
        <v>0.15</v>
      </c>
      <c r="Q20" s="70" t="s">
        <v>54</v>
      </c>
      <c r="R20" s="71" t="s">
        <v>55</v>
      </c>
      <c r="S20" s="66" t="s">
        <v>56</v>
      </c>
      <c r="T20" s="61" t="s">
        <v>57</v>
      </c>
      <c r="U20" s="72" t="s">
        <v>59</v>
      </c>
      <c r="V20" s="73" t="s">
        <v>58</v>
      </c>
      <c r="W20" s="74" t="s">
        <v>149</v>
      </c>
      <c r="X20" s="75" t="s">
        <v>149</v>
      </c>
      <c r="Y20" s="62" t="s">
        <v>149</v>
      </c>
      <c r="Z20" s="131" t="s">
        <v>208</v>
      </c>
      <c r="AA20" s="136" t="s">
        <v>209</v>
      </c>
      <c r="AB20" s="74">
        <f t="shared" ref="AB20:AB34" si="1">+M20</f>
        <v>0.05</v>
      </c>
      <c r="AC20" s="143">
        <v>3.5000000000000003E-2</v>
      </c>
      <c r="AD20" s="142">
        <f>IF(AC20/AB20&gt;100%,100%,AC20/AB20)</f>
        <v>0.70000000000000007</v>
      </c>
      <c r="AE20" s="132" t="s">
        <v>234</v>
      </c>
      <c r="AF20" s="136" t="s">
        <v>209</v>
      </c>
      <c r="AG20" s="74">
        <f t="shared" ref="AG20:AG34" si="2">+N20</f>
        <v>0.1</v>
      </c>
      <c r="AH20" s="143">
        <v>6.4000000000000001E-2</v>
      </c>
      <c r="AI20" s="142">
        <f>IF(AH20/AG20&gt;100%,100%,AH20/AG20)</f>
        <v>0.64</v>
      </c>
      <c r="AJ20" s="132" t="s">
        <v>266</v>
      </c>
      <c r="AK20" s="136" t="s">
        <v>209</v>
      </c>
      <c r="AL20" s="74">
        <f t="shared" ref="AL20:AL34" si="3">+O20</f>
        <v>0.15</v>
      </c>
      <c r="AM20" s="143">
        <v>0.26700000000000002</v>
      </c>
      <c r="AN20" s="143">
        <f>IF(AM20/AL20&gt;100%,100%,AM20/AL20)</f>
        <v>1</v>
      </c>
      <c r="AO20" s="132" t="s">
        <v>294</v>
      </c>
      <c r="AP20" s="76" t="s">
        <v>209</v>
      </c>
      <c r="AQ20" s="122">
        <f t="shared" ref="AQ20:AQ34" si="4">+P20</f>
        <v>0.15</v>
      </c>
      <c r="AR20" s="143">
        <v>0.26700000000000002</v>
      </c>
      <c r="AS20" s="142">
        <f>IF(AR20/AQ20&gt;100%,100%,AR20/AQ20)</f>
        <v>1</v>
      </c>
      <c r="AT20" s="131" t="s">
        <v>294</v>
      </c>
      <c r="AU20" s="77"/>
    </row>
    <row r="21" spans="1:47" s="78" customFormat="1" ht="128.25" customHeight="1" x14ac:dyDescent="0.25">
      <c r="A21" s="79">
        <v>4</v>
      </c>
      <c r="B21" s="66" t="s">
        <v>47</v>
      </c>
      <c r="C21" s="69" t="s">
        <v>60</v>
      </c>
      <c r="D21" s="65">
        <v>2</v>
      </c>
      <c r="E21" s="80" t="s">
        <v>61</v>
      </c>
      <c r="F21" s="65" t="s">
        <v>49</v>
      </c>
      <c r="G21" s="80" t="s">
        <v>62</v>
      </c>
      <c r="H21" s="80" t="s">
        <v>63</v>
      </c>
      <c r="I21" s="81">
        <v>0.6</v>
      </c>
      <c r="J21" s="82" t="s">
        <v>52</v>
      </c>
      <c r="K21" s="61" t="s">
        <v>53</v>
      </c>
      <c r="L21" s="83">
        <v>0.12</v>
      </c>
      <c r="M21" s="83">
        <v>0.34</v>
      </c>
      <c r="N21" s="84">
        <v>0.51</v>
      </c>
      <c r="O21" s="84">
        <v>0.68</v>
      </c>
      <c r="P21" s="85">
        <f t="shared" si="0"/>
        <v>0.68</v>
      </c>
      <c r="Q21" s="86" t="s">
        <v>64</v>
      </c>
      <c r="R21" s="87" t="s">
        <v>65</v>
      </c>
      <c r="S21" s="80" t="s">
        <v>66</v>
      </c>
      <c r="T21" s="61" t="s">
        <v>57</v>
      </c>
      <c r="U21" s="88" t="s">
        <v>59</v>
      </c>
      <c r="V21" s="86" t="s">
        <v>67</v>
      </c>
      <c r="W21" s="74">
        <f t="shared" ref="W21:W34" si="5">+L21</f>
        <v>0.12</v>
      </c>
      <c r="X21" s="142">
        <v>8.8599999999999998E-2</v>
      </c>
      <c r="Y21" s="142">
        <f>IF(X21/W21&gt;100%,100%,X21/W21)</f>
        <v>0.7383333333333334</v>
      </c>
      <c r="Z21" s="132" t="s">
        <v>210</v>
      </c>
      <c r="AA21" s="136" t="s">
        <v>209</v>
      </c>
      <c r="AB21" s="74">
        <f t="shared" si="1"/>
        <v>0.34</v>
      </c>
      <c r="AC21" s="143">
        <v>0.1721</v>
      </c>
      <c r="AD21" s="142">
        <f t="shared" ref="AD21:AD41" si="6">IF(AC21/AB21&gt;100%,100%,AC21/AB21)</f>
        <v>0.50617647058823523</v>
      </c>
      <c r="AE21" s="132" t="s">
        <v>235</v>
      </c>
      <c r="AF21" s="136" t="s">
        <v>209</v>
      </c>
      <c r="AG21" s="74">
        <f t="shared" si="2"/>
        <v>0.51</v>
      </c>
      <c r="AH21" s="143">
        <v>0.31879999999999997</v>
      </c>
      <c r="AI21" s="142">
        <f t="shared" ref="AI21:AI34" si="7">IF(AH21/AG21&gt;100%,100%,AH21/AG21)</f>
        <v>0.62509803921568619</v>
      </c>
      <c r="AJ21" s="132" t="s">
        <v>267</v>
      </c>
      <c r="AK21" s="136" t="s">
        <v>209</v>
      </c>
      <c r="AL21" s="74">
        <f t="shared" si="3"/>
        <v>0.68</v>
      </c>
      <c r="AM21" s="143">
        <v>0.4899</v>
      </c>
      <c r="AN21" s="143">
        <f t="shared" ref="AN21:AN41" si="8">IF(AM21/AL21&gt;100%,100%,AM21/AL21)</f>
        <v>0.72044117647058814</v>
      </c>
      <c r="AO21" s="132" t="s">
        <v>285</v>
      </c>
      <c r="AP21" s="89" t="s">
        <v>209</v>
      </c>
      <c r="AQ21" s="122">
        <f t="shared" si="4"/>
        <v>0.68</v>
      </c>
      <c r="AR21" s="143">
        <v>0.4899</v>
      </c>
      <c r="AS21" s="142">
        <f t="shared" ref="AS21:AS41" si="9">IF(AR21/AQ21&gt;100%,100%,AR21/AQ21)</f>
        <v>0.72044117647058814</v>
      </c>
      <c r="AT21" s="132" t="s">
        <v>285</v>
      </c>
      <c r="AU21" s="77"/>
    </row>
    <row r="22" spans="1:47" s="78" customFormat="1" ht="155.25" customHeight="1" x14ac:dyDescent="0.25">
      <c r="A22" s="79">
        <v>4</v>
      </c>
      <c r="B22" s="66" t="s">
        <v>47</v>
      </c>
      <c r="C22" s="69" t="s">
        <v>60</v>
      </c>
      <c r="D22" s="65">
        <v>3</v>
      </c>
      <c r="E22" s="80" t="s">
        <v>129</v>
      </c>
      <c r="F22" s="65" t="s">
        <v>49</v>
      </c>
      <c r="G22" s="80" t="s">
        <v>68</v>
      </c>
      <c r="H22" s="80" t="s">
        <v>69</v>
      </c>
      <c r="I22" s="81">
        <v>0.6</v>
      </c>
      <c r="J22" s="82" t="s">
        <v>52</v>
      </c>
      <c r="K22" s="61" t="s">
        <v>53</v>
      </c>
      <c r="L22" s="69">
        <v>0.12</v>
      </c>
      <c r="M22" s="69">
        <v>0.3</v>
      </c>
      <c r="N22" s="69">
        <v>0.48</v>
      </c>
      <c r="O22" s="69">
        <v>0.65</v>
      </c>
      <c r="P22" s="69">
        <f t="shared" si="0"/>
        <v>0.65</v>
      </c>
      <c r="Q22" s="86" t="s">
        <v>64</v>
      </c>
      <c r="R22" s="87" t="s">
        <v>65</v>
      </c>
      <c r="S22" s="80" t="s">
        <v>66</v>
      </c>
      <c r="T22" s="61" t="s">
        <v>57</v>
      </c>
      <c r="U22" s="88" t="s">
        <v>59</v>
      </c>
      <c r="V22" s="86" t="s">
        <v>67</v>
      </c>
      <c r="W22" s="74">
        <f t="shared" si="5"/>
        <v>0.12</v>
      </c>
      <c r="X22" s="142">
        <v>2.3800000000000002E-2</v>
      </c>
      <c r="Y22" s="142">
        <f t="shared" ref="Y22:Y34" si="10">IF(X22/W22&gt;100%,100%,X22/W22)</f>
        <v>0.19833333333333336</v>
      </c>
      <c r="Z22" s="132" t="s">
        <v>211</v>
      </c>
      <c r="AA22" s="136" t="s">
        <v>209</v>
      </c>
      <c r="AB22" s="74">
        <f t="shared" si="1"/>
        <v>0.3</v>
      </c>
      <c r="AC22" s="143">
        <v>3.61E-2</v>
      </c>
      <c r="AD22" s="142">
        <f t="shared" si="6"/>
        <v>0.12033333333333333</v>
      </c>
      <c r="AE22" s="132" t="s">
        <v>236</v>
      </c>
      <c r="AF22" s="136" t="s">
        <v>209</v>
      </c>
      <c r="AG22" s="74">
        <f t="shared" si="2"/>
        <v>0.48</v>
      </c>
      <c r="AH22" s="143">
        <v>0.1724</v>
      </c>
      <c r="AI22" s="142">
        <f t="shared" si="7"/>
        <v>0.35916666666666669</v>
      </c>
      <c r="AJ22" s="132" t="s">
        <v>268</v>
      </c>
      <c r="AK22" s="136" t="s">
        <v>209</v>
      </c>
      <c r="AL22" s="74">
        <f t="shared" si="3"/>
        <v>0.65</v>
      </c>
      <c r="AM22" s="143">
        <v>0.27860000000000001</v>
      </c>
      <c r="AN22" s="143">
        <f t="shared" si="8"/>
        <v>0.42861538461538462</v>
      </c>
      <c r="AO22" s="132" t="s">
        <v>286</v>
      </c>
      <c r="AP22" s="89" t="s">
        <v>209</v>
      </c>
      <c r="AQ22" s="122">
        <f t="shared" si="4"/>
        <v>0.65</v>
      </c>
      <c r="AR22" s="143">
        <v>0.27860000000000001</v>
      </c>
      <c r="AS22" s="142">
        <f t="shared" si="9"/>
        <v>0.42861538461538462</v>
      </c>
      <c r="AT22" s="132" t="s">
        <v>286</v>
      </c>
      <c r="AU22" s="77"/>
    </row>
    <row r="23" spans="1:47" s="78" customFormat="1" ht="126" customHeight="1" x14ac:dyDescent="0.25">
      <c r="A23" s="79">
        <v>4</v>
      </c>
      <c r="B23" s="66" t="s">
        <v>47</v>
      </c>
      <c r="C23" s="69" t="s">
        <v>60</v>
      </c>
      <c r="D23" s="65">
        <v>4</v>
      </c>
      <c r="E23" s="80" t="s">
        <v>130</v>
      </c>
      <c r="F23" s="65" t="s">
        <v>49</v>
      </c>
      <c r="G23" s="80" t="s">
        <v>70</v>
      </c>
      <c r="H23" s="80" t="s">
        <v>71</v>
      </c>
      <c r="I23" s="90">
        <v>0.96489999999999998</v>
      </c>
      <c r="J23" s="82" t="s">
        <v>52</v>
      </c>
      <c r="K23" s="61" t="s">
        <v>53</v>
      </c>
      <c r="L23" s="69">
        <v>0.2</v>
      </c>
      <c r="M23" s="69">
        <v>0.4</v>
      </c>
      <c r="N23" s="69">
        <v>0.6</v>
      </c>
      <c r="O23" s="69">
        <v>0.95</v>
      </c>
      <c r="P23" s="69">
        <f t="shared" si="0"/>
        <v>0.95</v>
      </c>
      <c r="Q23" s="86" t="s">
        <v>64</v>
      </c>
      <c r="R23" s="87" t="s">
        <v>65</v>
      </c>
      <c r="S23" s="80" t="s">
        <v>66</v>
      </c>
      <c r="T23" s="61" t="s">
        <v>57</v>
      </c>
      <c r="U23" s="88" t="s">
        <v>59</v>
      </c>
      <c r="V23" s="86" t="s">
        <v>72</v>
      </c>
      <c r="W23" s="74">
        <f t="shared" si="5"/>
        <v>0.2</v>
      </c>
      <c r="X23" s="142">
        <v>0.28370000000000001</v>
      </c>
      <c r="Y23" s="142">
        <f t="shared" si="10"/>
        <v>1</v>
      </c>
      <c r="Z23" s="132" t="s">
        <v>212</v>
      </c>
      <c r="AA23" s="136" t="s">
        <v>209</v>
      </c>
      <c r="AB23" s="74">
        <f t="shared" si="1"/>
        <v>0.4</v>
      </c>
      <c r="AC23" s="143">
        <v>0.29149999999999998</v>
      </c>
      <c r="AD23" s="142">
        <f t="shared" si="6"/>
        <v>0.7287499999999999</v>
      </c>
      <c r="AE23" s="132" t="s">
        <v>237</v>
      </c>
      <c r="AF23" s="136" t="s">
        <v>209</v>
      </c>
      <c r="AG23" s="74">
        <f t="shared" si="2"/>
        <v>0.6</v>
      </c>
      <c r="AH23" s="143">
        <v>0.49909999999999999</v>
      </c>
      <c r="AI23" s="142">
        <f t="shared" si="7"/>
        <v>0.83183333333333331</v>
      </c>
      <c r="AJ23" s="132" t="s">
        <v>269</v>
      </c>
      <c r="AK23" s="136" t="s">
        <v>209</v>
      </c>
      <c r="AL23" s="74">
        <f t="shared" si="3"/>
        <v>0.95</v>
      </c>
      <c r="AM23" s="143">
        <v>0.99980000000000002</v>
      </c>
      <c r="AN23" s="143">
        <f t="shared" si="8"/>
        <v>1</v>
      </c>
      <c r="AO23" s="132" t="s">
        <v>287</v>
      </c>
      <c r="AP23" s="89" t="s">
        <v>209</v>
      </c>
      <c r="AQ23" s="122">
        <f t="shared" si="4"/>
        <v>0.95</v>
      </c>
      <c r="AR23" s="143">
        <v>0.99980000000000002</v>
      </c>
      <c r="AS23" s="142">
        <f t="shared" si="9"/>
        <v>1</v>
      </c>
      <c r="AT23" s="132" t="s">
        <v>319</v>
      </c>
      <c r="AU23" s="77"/>
    </row>
    <row r="24" spans="1:47" s="78" customFormat="1" ht="105.75" customHeight="1" x14ac:dyDescent="0.25">
      <c r="A24" s="79">
        <v>4</v>
      </c>
      <c r="B24" s="66" t="s">
        <v>47</v>
      </c>
      <c r="C24" s="69" t="s">
        <v>60</v>
      </c>
      <c r="D24" s="65">
        <v>5</v>
      </c>
      <c r="E24" s="66" t="s">
        <v>131</v>
      </c>
      <c r="F24" s="65" t="s">
        <v>49</v>
      </c>
      <c r="G24" s="66" t="s">
        <v>73</v>
      </c>
      <c r="H24" s="66" t="s">
        <v>74</v>
      </c>
      <c r="I24" s="85">
        <v>0.25</v>
      </c>
      <c r="J24" s="65" t="s">
        <v>52</v>
      </c>
      <c r="K24" s="61" t="s">
        <v>53</v>
      </c>
      <c r="L24" s="69">
        <v>0.08</v>
      </c>
      <c r="M24" s="69">
        <v>0.2</v>
      </c>
      <c r="N24" s="69">
        <v>0.3</v>
      </c>
      <c r="O24" s="69">
        <v>0.45</v>
      </c>
      <c r="P24" s="69">
        <f t="shared" si="0"/>
        <v>0.45</v>
      </c>
      <c r="Q24" s="70" t="s">
        <v>64</v>
      </c>
      <c r="R24" s="71" t="s">
        <v>65</v>
      </c>
      <c r="S24" s="80" t="s">
        <v>66</v>
      </c>
      <c r="T24" s="61" t="s">
        <v>57</v>
      </c>
      <c r="U24" s="88" t="s">
        <v>59</v>
      </c>
      <c r="V24" s="86" t="s">
        <v>72</v>
      </c>
      <c r="W24" s="74">
        <f t="shared" si="5"/>
        <v>0.08</v>
      </c>
      <c r="X24" s="142">
        <v>0.1285</v>
      </c>
      <c r="Y24" s="142">
        <f t="shared" si="10"/>
        <v>1</v>
      </c>
      <c r="Z24" s="132" t="s">
        <v>213</v>
      </c>
      <c r="AA24" s="136" t="s">
        <v>209</v>
      </c>
      <c r="AB24" s="74">
        <f t="shared" si="1"/>
        <v>0.2</v>
      </c>
      <c r="AC24" s="143">
        <v>0.19089999999999999</v>
      </c>
      <c r="AD24" s="142">
        <f t="shared" si="6"/>
        <v>0.9544999999999999</v>
      </c>
      <c r="AE24" s="132" t="s">
        <v>238</v>
      </c>
      <c r="AF24" s="136" t="s">
        <v>209</v>
      </c>
      <c r="AG24" s="74">
        <f t="shared" si="2"/>
        <v>0.3</v>
      </c>
      <c r="AH24" s="143">
        <v>0.25640000000000002</v>
      </c>
      <c r="AI24" s="142">
        <f t="shared" si="7"/>
        <v>0.8546666666666668</v>
      </c>
      <c r="AJ24" s="132" t="s">
        <v>270</v>
      </c>
      <c r="AK24" s="136" t="s">
        <v>209</v>
      </c>
      <c r="AL24" s="74">
        <f t="shared" si="3"/>
        <v>0.45</v>
      </c>
      <c r="AM24" s="143">
        <v>0.41189999999999999</v>
      </c>
      <c r="AN24" s="143">
        <f t="shared" si="8"/>
        <v>0.91533333333333333</v>
      </c>
      <c r="AO24" s="132" t="s">
        <v>288</v>
      </c>
      <c r="AP24" s="89" t="s">
        <v>209</v>
      </c>
      <c r="AQ24" s="122">
        <f t="shared" si="4"/>
        <v>0.45</v>
      </c>
      <c r="AR24" s="143">
        <v>0.41189999999999999</v>
      </c>
      <c r="AS24" s="142">
        <f t="shared" si="9"/>
        <v>0.91533333333333333</v>
      </c>
      <c r="AT24" s="132" t="s">
        <v>320</v>
      </c>
      <c r="AU24" s="77"/>
    </row>
    <row r="25" spans="1:47" s="78" customFormat="1" ht="138" customHeight="1" x14ac:dyDescent="0.25">
      <c r="A25" s="79">
        <v>4</v>
      </c>
      <c r="B25" s="66" t="s">
        <v>47</v>
      </c>
      <c r="C25" s="69" t="s">
        <v>60</v>
      </c>
      <c r="D25" s="65">
        <v>6</v>
      </c>
      <c r="E25" s="80" t="s">
        <v>132</v>
      </c>
      <c r="F25" s="82" t="s">
        <v>75</v>
      </c>
      <c r="G25" s="80" t="s">
        <v>76</v>
      </c>
      <c r="H25" s="80" t="s">
        <v>77</v>
      </c>
      <c r="I25" s="81">
        <v>0.95</v>
      </c>
      <c r="J25" s="82" t="s">
        <v>78</v>
      </c>
      <c r="K25" s="61" t="s">
        <v>53</v>
      </c>
      <c r="L25" s="69">
        <v>0.98</v>
      </c>
      <c r="M25" s="69">
        <v>0.98</v>
      </c>
      <c r="N25" s="69">
        <v>0.98</v>
      </c>
      <c r="O25" s="69">
        <v>0.98</v>
      </c>
      <c r="P25" s="69">
        <f t="shared" si="0"/>
        <v>0.98</v>
      </c>
      <c r="Q25" s="86" t="s">
        <v>64</v>
      </c>
      <c r="R25" s="87" t="s">
        <v>79</v>
      </c>
      <c r="S25" s="80" t="s">
        <v>80</v>
      </c>
      <c r="T25" s="61" t="s">
        <v>57</v>
      </c>
      <c r="U25" s="88" t="s">
        <v>59</v>
      </c>
      <c r="V25" s="91" t="s">
        <v>81</v>
      </c>
      <c r="W25" s="74">
        <f t="shared" si="5"/>
        <v>0.98</v>
      </c>
      <c r="X25" s="142">
        <f>374/378</f>
        <v>0.98941798941798942</v>
      </c>
      <c r="Y25" s="142">
        <f t="shared" si="10"/>
        <v>1</v>
      </c>
      <c r="Z25" s="132" t="s">
        <v>214</v>
      </c>
      <c r="AA25" s="136" t="s">
        <v>209</v>
      </c>
      <c r="AB25" s="74">
        <f t="shared" si="1"/>
        <v>0.98</v>
      </c>
      <c r="AC25" s="143">
        <v>1</v>
      </c>
      <c r="AD25" s="142">
        <f t="shared" si="6"/>
        <v>1</v>
      </c>
      <c r="AE25" s="132" t="s">
        <v>239</v>
      </c>
      <c r="AF25" s="136" t="s">
        <v>209</v>
      </c>
      <c r="AG25" s="74">
        <f t="shared" si="2"/>
        <v>0.98</v>
      </c>
      <c r="AH25" s="143">
        <v>1</v>
      </c>
      <c r="AI25" s="142">
        <f t="shared" si="7"/>
        <v>1</v>
      </c>
      <c r="AJ25" s="132" t="s">
        <v>271</v>
      </c>
      <c r="AK25" s="136" t="s">
        <v>209</v>
      </c>
      <c r="AL25" s="74">
        <f t="shared" si="3"/>
        <v>0.98</v>
      </c>
      <c r="AM25" s="143">
        <v>0.99139999999999995</v>
      </c>
      <c r="AN25" s="143">
        <f t="shared" si="8"/>
        <v>1</v>
      </c>
      <c r="AO25" s="132" t="s">
        <v>295</v>
      </c>
      <c r="AP25" s="89" t="s">
        <v>209</v>
      </c>
      <c r="AQ25" s="122">
        <f t="shared" si="4"/>
        <v>0.98</v>
      </c>
      <c r="AR25" s="143">
        <f>AVERAGE(X25,AC25,AH25,AM25)</f>
        <v>0.99520449735449734</v>
      </c>
      <c r="AS25" s="142">
        <f t="shared" si="9"/>
        <v>1</v>
      </c>
      <c r="AT25" s="132" t="s">
        <v>318</v>
      </c>
      <c r="AU25" s="77"/>
    </row>
    <row r="26" spans="1:47" s="78" customFormat="1" ht="159" customHeight="1" x14ac:dyDescent="0.25">
      <c r="A26" s="79">
        <v>4</v>
      </c>
      <c r="B26" s="66" t="s">
        <v>47</v>
      </c>
      <c r="C26" s="69" t="s">
        <v>60</v>
      </c>
      <c r="D26" s="65">
        <v>7</v>
      </c>
      <c r="E26" s="80" t="s">
        <v>82</v>
      </c>
      <c r="F26" s="65" t="s">
        <v>49</v>
      </c>
      <c r="G26" s="80" t="s">
        <v>83</v>
      </c>
      <c r="H26" s="80" t="s">
        <v>84</v>
      </c>
      <c r="I26" s="81">
        <v>1</v>
      </c>
      <c r="J26" s="82" t="s">
        <v>78</v>
      </c>
      <c r="K26" s="61" t="s">
        <v>53</v>
      </c>
      <c r="L26" s="83">
        <v>1</v>
      </c>
      <c r="M26" s="83">
        <v>1</v>
      </c>
      <c r="N26" s="83">
        <v>1</v>
      </c>
      <c r="O26" s="83">
        <v>1</v>
      </c>
      <c r="P26" s="85">
        <f t="shared" si="0"/>
        <v>1</v>
      </c>
      <c r="Q26" s="86" t="s">
        <v>64</v>
      </c>
      <c r="R26" s="87" t="s">
        <v>79</v>
      </c>
      <c r="S26" s="92" t="s">
        <v>85</v>
      </c>
      <c r="T26" s="61" t="s">
        <v>57</v>
      </c>
      <c r="U26" s="88" t="s">
        <v>59</v>
      </c>
      <c r="V26" s="91" t="s">
        <v>86</v>
      </c>
      <c r="W26" s="74">
        <f t="shared" si="5"/>
        <v>1</v>
      </c>
      <c r="X26" s="142">
        <v>0.99729999999999996</v>
      </c>
      <c r="Y26" s="142">
        <f t="shared" si="10"/>
        <v>0.99729999999999996</v>
      </c>
      <c r="Z26" s="132" t="s">
        <v>215</v>
      </c>
      <c r="AA26" s="136" t="s">
        <v>209</v>
      </c>
      <c r="AB26" s="74">
        <f t="shared" si="1"/>
        <v>1</v>
      </c>
      <c r="AC26" s="143">
        <v>1</v>
      </c>
      <c r="AD26" s="142">
        <f t="shared" si="6"/>
        <v>1</v>
      </c>
      <c r="AE26" s="132" t="s">
        <v>240</v>
      </c>
      <c r="AF26" s="136" t="s">
        <v>209</v>
      </c>
      <c r="AG26" s="74">
        <f t="shared" si="2"/>
        <v>1</v>
      </c>
      <c r="AH26" s="143">
        <v>1</v>
      </c>
      <c r="AI26" s="142">
        <f t="shared" si="7"/>
        <v>1</v>
      </c>
      <c r="AJ26" s="132" t="s">
        <v>272</v>
      </c>
      <c r="AK26" s="136" t="s">
        <v>209</v>
      </c>
      <c r="AL26" s="74">
        <f t="shared" si="3"/>
        <v>1</v>
      </c>
      <c r="AM26" s="143">
        <v>0.97250000000000003</v>
      </c>
      <c r="AN26" s="143">
        <f t="shared" si="8"/>
        <v>0.97250000000000003</v>
      </c>
      <c r="AO26" s="132" t="s">
        <v>296</v>
      </c>
      <c r="AP26" s="89" t="s">
        <v>209</v>
      </c>
      <c r="AQ26" s="122">
        <f t="shared" si="4"/>
        <v>1</v>
      </c>
      <c r="AR26" s="143">
        <f t="shared" ref="AR26:AR27" si="11">AVERAGE(X26,AC26,AH26,AM26)</f>
        <v>0.99245000000000005</v>
      </c>
      <c r="AS26" s="142">
        <f t="shared" si="9"/>
        <v>0.99245000000000005</v>
      </c>
      <c r="AT26" s="132" t="s">
        <v>317</v>
      </c>
      <c r="AU26" s="77"/>
    </row>
    <row r="27" spans="1:47" s="78" customFormat="1" ht="153.75" customHeight="1" x14ac:dyDescent="0.25">
      <c r="A27" s="79">
        <v>4</v>
      </c>
      <c r="B27" s="66" t="s">
        <v>47</v>
      </c>
      <c r="C27" s="69" t="s">
        <v>60</v>
      </c>
      <c r="D27" s="65">
        <v>8</v>
      </c>
      <c r="E27" s="80" t="s">
        <v>87</v>
      </c>
      <c r="F27" s="65" t="s">
        <v>49</v>
      </c>
      <c r="G27" s="80" t="s">
        <v>88</v>
      </c>
      <c r="H27" s="80" t="s">
        <v>89</v>
      </c>
      <c r="I27" s="81">
        <v>0.95</v>
      </c>
      <c r="J27" s="82" t="s">
        <v>78</v>
      </c>
      <c r="K27" s="61" t="s">
        <v>53</v>
      </c>
      <c r="L27" s="83">
        <v>0.95</v>
      </c>
      <c r="M27" s="83">
        <v>1</v>
      </c>
      <c r="N27" s="83">
        <v>1</v>
      </c>
      <c r="O27" s="83">
        <v>1</v>
      </c>
      <c r="P27" s="85">
        <f t="shared" si="0"/>
        <v>1</v>
      </c>
      <c r="Q27" s="86" t="s">
        <v>64</v>
      </c>
      <c r="R27" s="93" t="s">
        <v>90</v>
      </c>
      <c r="S27" s="80" t="s">
        <v>85</v>
      </c>
      <c r="T27" s="61" t="s">
        <v>57</v>
      </c>
      <c r="U27" s="88" t="s">
        <v>91</v>
      </c>
      <c r="V27" s="91" t="s">
        <v>85</v>
      </c>
      <c r="W27" s="74">
        <f t="shared" si="5"/>
        <v>0.95</v>
      </c>
      <c r="X27" s="142">
        <v>0.99760000000000004</v>
      </c>
      <c r="Y27" s="142">
        <f t="shared" si="10"/>
        <v>1</v>
      </c>
      <c r="Z27" s="132" t="s">
        <v>226</v>
      </c>
      <c r="AA27" s="137" t="s">
        <v>90</v>
      </c>
      <c r="AB27" s="74">
        <f t="shared" si="1"/>
        <v>1</v>
      </c>
      <c r="AC27" s="143">
        <v>1</v>
      </c>
      <c r="AD27" s="142">
        <f t="shared" si="6"/>
        <v>1</v>
      </c>
      <c r="AE27" s="132" t="s">
        <v>253</v>
      </c>
      <c r="AF27" s="136" t="s">
        <v>254</v>
      </c>
      <c r="AG27" s="74">
        <f t="shared" si="2"/>
        <v>1</v>
      </c>
      <c r="AH27" s="143">
        <v>1</v>
      </c>
      <c r="AI27" s="142">
        <f t="shared" si="7"/>
        <v>1</v>
      </c>
      <c r="AJ27" s="132" t="s">
        <v>274</v>
      </c>
      <c r="AK27" s="136" t="s">
        <v>273</v>
      </c>
      <c r="AL27" s="74">
        <f t="shared" si="3"/>
        <v>1</v>
      </c>
      <c r="AM27" s="143">
        <v>0.99</v>
      </c>
      <c r="AN27" s="143">
        <f t="shared" si="8"/>
        <v>0.99</v>
      </c>
      <c r="AO27" s="132" t="s">
        <v>297</v>
      </c>
      <c r="AP27" s="89" t="s">
        <v>273</v>
      </c>
      <c r="AQ27" s="122">
        <f t="shared" si="4"/>
        <v>1</v>
      </c>
      <c r="AR27" s="143">
        <f t="shared" si="11"/>
        <v>0.99690000000000012</v>
      </c>
      <c r="AS27" s="142">
        <f t="shared" si="9"/>
        <v>0.99690000000000012</v>
      </c>
      <c r="AT27" s="132" t="s">
        <v>316</v>
      </c>
      <c r="AU27" s="77"/>
    </row>
    <row r="28" spans="1:47" s="78" customFormat="1" ht="88.5" customHeight="1" x14ac:dyDescent="0.25">
      <c r="A28" s="79">
        <v>4</v>
      </c>
      <c r="B28" s="66" t="s">
        <v>47</v>
      </c>
      <c r="C28" s="65" t="s">
        <v>92</v>
      </c>
      <c r="D28" s="65">
        <v>9</v>
      </c>
      <c r="E28" s="94" t="s">
        <v>133</v>
      </c>
      <c r="F28" s="82" t="s">
        <v>75</v>
      </c>
      <c r="G28" s="94" t="s">
        <v>93</v>
      </c>
      <c r="H28" s="94" t="s">
        <v>94</v>
      </c>
      <c r="I28" s="65" t="s">
        <v>95</v>
      </c>
      <c r="J28" s="95" t="s">
        <v>96</v>
      </c>
      <c r="K28" s="94" t="s">
        <v>97</v>
      </c>
      <c r="L28" s="65">
        <v>1440</v>
      </c>
      <c r="M28" s="65">
        <v>2080</v>
      </c>
      <c r="N28" s="65">
        <v>2080</v>
      </c>
      <c r="O28" s="65">
        <v>2080</v>
      </c>
      <c r="P28" s="96">
        <f t="shared" ref="P28:P34" si="12">SUM(L28:O28)</f>
        <v>7680</v>
      </c>
      <c r="Q28" s="97" t="s">
        <v>64</v>
      </c>
      <c r="R28" s="98" t="s">
        <v>98</v>
      </c>
      <c r="S28" s="94" t="s">
        <v>99</v>
      </c>
      <c r="T28" s="94" t="s">
        <v>100</v>
      </c>
      <c r="U28" s="99" t="s">
        <v>102</v>
      </c>
      <c r="V28" s="100" t="s">
        <v>101</v>
      </c>
      <c r="W28" s="101">
        <f t="shared" si="5"/>
        <v>1440</v>
      </c>
      <c r="X28" s="96">
        <v>2600</v>
      </c>
      <c r="Y28" s="142">
        <f t="shared" si="10"/>
        <v>1</v>
      </c>
      <c r="Z28" s="132" t="s">
        <v>262</v>
      </c>
      <c r="AA28" s="137" t="s">
        <v>216</v>
      </c>
      <c r="AB28" s="101">
        <f t="shared" si="1"/>
        <v>2080</v>
      </c>
      <c r="AC28" s="96">
        <v>2879</v>
      </c>
      <c r="AD28" s="142">
        <f t="shared" si="6"/>
        <v>1</v>
      </c>
      <c r="AE28" s="132" t="s">
        <v>263</v>
      </c>
      <c r="AF28" s="136" t="s">
        <v>216</v>
      </c>
      <c r="AG28" s="101">
        <f t="shared" si="2"/>
        <v>2080</v>
      </c>
      <c r="AH28" s="96">
        <v>7260</v>
      </c>
      <c r="AI28" s="142">
        <f t="shared" si="7"/>
        <v>1</v>
      </c>
      <c r="AJ28" s="132" t="s">
        <v>264</v>
      </c>
      <c r="AK28" s="136" t="s">
        <v>216</v>
      </c>
      <c r="AL28" s="101">
        <f t="shared" si="3"/>
        <v>2080</v>
      </c>
      <c r="AM28" s="96">
        <v>6040</v>
      </c>
      <c r="AN28" s="142">
        <f t="shared" si="8"/>
        <v>1</v>
      </c>
      <c r="AO28" s="132" t="s">
        <v>289</v>
      </c>
      <c r="AP28" s="89" t="s">
        <v>216</v>
      </c>
      <c r="AQ28" s="123">
        <f t="shared" si="4"/>
        <v>7680</v>
      </c>
      <c r="AR28" s="124">
        <f>+X28+AC28+AH28+AM28</f>
        <v>18779</v>
      </c>
      <c r="AS28" s="142">
        <f t="shared" si="9"/>
        <v>1</v>
      </c>
      <c r="AT28" s="132" t="s">
        <v>315</v>
      </c>
      <c r="AU28" s="77"/>
    </row>
    <row r="29" spans="1:47" s="78" customFormat="1" ht="88.5" customHeight="1" x14ac:dyDescent="0.25">
      <c r="A29" s="79">
        <v>4</v>
      </c>
      <c r="B29" s="66" t="s">
        <v>47</v>
      </c>
      <c r="C29" s="65" t="s">
        <v>92</v>
      </c>
      <c r="D29" s="65">
        <v>10</v>
      </c>
      <c r="E29" s="94" t="s">
        <v>134</v>
      </c>
      <c r="F29" s="65" t="s">
        <v>49</v>
      </c>
      <c r="G29" s="94" t="s">
        <v>103</v>
      </c>
      <c r="H29" s="94" t="s">
        <v>104</v>
      </c>
      <c r="I29" s="65" t="s">
        <v>95</v>
      </c>
      <c r="J29" s="95" t="s">
        <v>96</v>
      </c>
      <c r="K29" s="94" t="s">
        <v>105</v>
      </c>
      <c r="L29" s="65">
        <v>840</v>
      </c>
      <c r="M29" s="65">
        <v>1160</v>
      </c>
      <c r="N29" s="65">
        <v>1160</v>
      </c>
      <c r="O29" s="65">
        <v>1160</v>
      </c>
      <c r="P29" s="96">
        <f t="shared" si="12"/>
        <v>4320</v>
      </c>
      <c r="Q29" s="97" t="s">
        <v>64</v>
      </c>
      <c r="R29" s="98" t="s">
        <v>106</v>
      </c>
      <c r="S29" s="94" t="s">
        <v>99</v>
      </c>
      <c r="T29" s="94" t="s">
        <v>100</v>
      </c>
      <c r="U29" s="99" t="s">
        <v>102</v>
      </c>
      <c r="V29" s="100" t="s">
        <v>101</v>
      </c>
      <c r="W29" s="101">
        <f t="shared" si="5"/>
        <v>840</v>
      </c>
      <c r="X29" s="96">
        <v>1034</v>
      </c>
      <c r="Y29" s="142">
        <f t="shared" si="10"/>
        <v>1</v>
      </c>
      <c r="Z29" s="132" t="s">
        <v>217</v>
      </c>
      <c r="AA29" s="137" t="s">
        <v>216</v>
      </c>
      <c r="AB29" s="101">
        <f t="shared" si="1"/>
        <v>1160</v>
      </c>
      <c r="AC29" s="96">
        <v>1880</v>
      </c>
      <c r="AD29" s="142">
        <f t="shared" si="6"/>
        <v>1</v>
      </c>
      <c r="AE29" s="132" t="s">
        <v>241</v>
      </c>
      <c r="AF29" s="136" t="s">
        <v>216</v>
      </c>
      <c r="AG29" s="101">
        <f t="shared" si="2"/>
        <v>1160</v>
      </c>
      <c r="AH29" s="96">
        <v>2225</v>
      </c>
      <c r="AI29" s="142">
        <f t="shared" si="7"/>
        <v>1</v>
      </c>
      <c r="AJ29" s="132" t="s">
        <v>265</v>
      </c>
      <c r="AK29" s="136" t="s">
        <v>216</v>
      </c>
      <c r="AL29" s="101">
        <f t="shared" si="3"/>
        <v>1160</v>
      </c>
      <c r="AM29" s="96">
        <v>960</v>
      </c>
      <c r="AN29" s="142">
        <f t="shared" si="8"/>
        <v>0.82758620689655171</v>
      </c>
      <c r="AO29" s="132" t="s">
        <v>298</v>
      </c>
      <c r="AP29" s="89" t="s">
        <v>216</v>
      </c>
      <c r="AQ29" s="123">
        <f t="shared" si="4"/>
        <v>4320</v>
      </c>
      <c r="AR29" s="124">
        <f t="shared" ref="AR29:AR34" si="13">+X29+AC29+AH29+AM29</f>
        <v>6099</v>
      </c>
      <c r="AS29" s="142">
        <f t="shared" si="9"/>
        <v>1</v>
      </c>
      <c r="AT29" s="132" t="s">
        <v>314</v>
      </c>
      <c r="AU29" s="77"/>
    </row>
    <row r="30" spans="1:47" s="120" customFormat="1" ht="88.5" customHeight="1" x14ac:dyDescent="0.25">
      <c r="A30" s="111">
        <v>4</v>
      </c>
      <c r="B30" s="64" t="s">
        <v>47</v>
      </c>
      <c r="C30" s="112" t="s">
        <v>92</v>
      </c>
      <c r="D30" s="112">
        <v>11</v>
      </c>
      <c r="E30" s="113" t="s">
        <v>196</v>
      </c>
      <c r="F30" s="112" t="s">
        <v>49</v>
      </c>
      <c r="G30" s="113" t="s">
        <v>107</v>
      </c>
      <c r="H30" s="113" t="s">
        <v>108</v>
      </c>
      <c r="I30" s="112" t="s">
        <v>95</v>
      </c>
      <c r="J30" s="114" t="s">
        <v>96</v>
      </c>
      <c r="K30" s="113" t="s">
        <v>109</v>
      </c>
      <c r="L30" s="112">
        <v>22</v>
      </c>
      <c r="M30" s="112">
        <v>63</v>
      </c>
      <c r="N30" s="112">
        <v>63</v>
      </c>
      <c r="O30" s="112">
        <v>32</v>
      </c>
      <c r="P30" s="115">
        <f t="shared" si="12"/>
        <v>180</v>
      </c>
      <c r="Q30" s="100" t="s">
        <v>64</v>
      </c>
      <c r="R30" s="98" t="s">
        <v>110</v>
      </c>
      <c r="S30" s="113" t="s">
        <v>111</v>
      </c>
      <c r="T30" s="113" t="s">
        <v>100</v>
      </c>
      <c r="U30" s="116" t="s">
        <v>102</v>
      </c>
      <c r="V30" s="100" t="s">
        <v>112</v>
      </c>
      <c r="W30" s="117">
        <f t="shared" si="5"/>
        <v>22</v>
      </c>
      <c r="X30" s="115">
        <v>42</v>
      </c>
      <c r="Y30" s="142">
        <f t="shared" si="10"/>
        <v>1</v>
      </c>
      <c r="Z30" s="133" t="s">
        <v>218</v>
      </c>
      <c r="AA30" s="137" t="s">
        <v>216</v>
      </c>
      <c r="AB30" s="117">
        <f t="shared" si="1"/>
        <v>63</v>
      </c>
      <c r="AC30" s="115">
        <v>14</v>
      </c>
      <c r="AD30" s="142">
        <f t="shared" si="6"/>
        <v>0.22222222222222221</v>
      </c>
      <c r="AE30" s="132" t="s">
        <v>259</v>
      </c>
      <c r="AF30" s="136" t="s">
        <v>216</v>
      </c>
      <c r="AG30" s="117">
        <f t="shared" si="2"/>
        <v>63</v>
      </c>
      <c r="AH30" s="115">
        <v>57</v>
      </c>
      <c r="AI30" s="142">
        <f t="shared" si="7"/>
        <v>0.90476190476190477</v>
      </c>
      <c r="AJ30" s="132" t="s">
        <v>276</v>
      </c>
      <c r="AK30" s="136" t="s">
        <v>216</v>
      </c>
      <c r="AL30" s="117">
        <f t="shared" si="3"/>
        <v>32</v>
      </c>
      <c r="AM30" s="115">
        <v>76</v>
      </c>
      <c r="AN30" s="142">
        <f t="shared" si="8"/>
        <v>1</v>
      </c>
      <c r="AO30" s="133" t="s">
        <v>290</v>
      </c>
      <c r="AP30" s="118" t="s">
        <v>216</v>
      </c>
      <c r="AQ30" s="125">
        <f t="shared" si="4"/>
        <v>180</v>
      </c>
      <c r="AR30" s="126">
        <f t="shared" si="13"/>
        <v>189</v>
      </c>
      <c r="AS30" s="142">
        <f t="shared" si="9"/>
        <v>1</v>
      </c>
      <c r="AT30" s="133" t="s">
        <v>313</v>
      </c>
      <c r="AU30" s="119"/>
    </row>
    <row r="31" spans="1:47" s="78" customFormat="1" ht="128.25" customHeight="1" x14ac:dyDescent="0.25">
      <c r="A31" s="79">
        <v>4</v>
      </c>
      <c r="B31" s="66" t="s">
        <v>47</v>
      </c>
      <c r="C31" s="65" t="s">
        <v>92</v>
      </c>
      <c r="D31" s="65">
        <v>12</v>
      </c>
      <c r="E31" s="94" t="s">
        <v>135</v>
      </c>
      <c r="F31" s="82" t="s">
        <v>75</v>
      </c>
      <c r="G31" s="94" t="s">
        <v>113</v>
      </c>
      <c r="H31" s="94" t="s">
        <v>114</v>
      </c>
      <c r="I31" s="65" t="s">
        <v>95</v>
      </c>
      <c r="J31" s="95" t="s">
        <v>96</v>
      </c>
      <c r="K31" s="94" t="s">
        <v>115</v>
      </c>
      <c r="L31" s="65">
        <v>47</v>
      </c>
      <c r="M31" s="65">
        <v>93</v>
      </c>
      <c r="N31" s="65">
        <v>109</v>
      </c>
      <c r="O31" s="65">
        <v>61</v>
      </c>
      <c r="P31" s="96">
        <f t="shared" si="12"/>
        <v>310</v>
      </c>
      <c r="Q31" s="97" t="s">
        <v>64</v>
      </c>
      <c r="R31" s="98" t="s">
        <v>110</v>
      </c>
      <c r="S31" s="94" t="s">
        <v>111</v>
      </c>
      <c r="T31" s="94" t="s">
        <v>100</v>
      </c>
      <c r="U31" s="99" t="s">
        <v>102</v>
      </c>
      <c r="V31" s="100" t="s">
        <v>112</v>
      </c>
      <c r="W31" s="101">
        <f t="shared" si="5"/>
        <v>47</v>
      </c>
      <c r="X31" s="96">
        <v>118</v>
      </c>
      <c r="Y31" s="142">
        <f t="shared" si="10"/>
        <v>1</v>
      </c>
      <c r="Z31" s="132" t="s">
        <v>219</v>
      </c>
      <c r="AA31" s="137" t="s">
        <v>216</v>
      </c>
      <c r="AB31" s="101">
        <v>22</v>
      </c>
      <c r="AC31" s="96">
        <v>15</v>
      </c>
      <c r="AD31" s="142">
        <f t="shared" si="6"/>
        <v>0.68181818181818177</v>
      </c>
      <c r="AE31" s="132" t="s">
        <v>260</v>
      </c>
      <c r="AF31" s="136" t="s">
        <v>216</v>
      </c>
      <c r="AG31" s="101">
        <f t="shared" si="2"/>
        <v>109</v>
      </c>
      <c r="AH31" s="96">
        <v>91</v>
      </c>
      <c r="AI31" s="142">
        <f t="shared" si="7"/>
        <v>0.83486238532110091</v>
      </c>
      <c r="AJ31" s="132" t="s">
        <v>275</v>
      </c>
      <c r="AK31" s="136" t="s">
        <v>216</v>
      </c>
      <c r="AL31" s="101">
        <f t="shared" si="3"/>
        <v>61</v>
      </c>
      <c r="AM31" s="96">
        <v>93</v>
      </c>
      <c r="AN31" s="142">
        <f t="shared" si="8"/>
        <v>1</v>
      </c>
      <c r="AO31" s="132" t="s">
        <v>291</v>
      </c>
      <c r="AP31" s="89" t="s">
        <v>216</v>
      </c>
      <c r="AQ31" s="123">
        <f t="shared" si="4"/>
        <v>310</v>
      </c>
      <c r="AR31" s="124">
        <f t="shared" si="13"/>
        <v>317</v>
      </c>
      <c r="AS31" s="142">
        <f t="shared" si="9"/>
        <v>1</v>
      </c>
      <c r="AT31" s="132" t="s">
        <v>312</v>
      </c>
      <c r="AU31" s="77"/>
    </row>
    <row r="32" spans="1:47" s="78" customFormat="1" ht="112.5" customHeight="1" x14ac:dyDescent="0.25">
      <c r="A32" s="79">
        <v>4</v>
      </c>
      <c r="B32" s="66" t="s">
        <v>47</v>
      </c>
      <c r="C32" s="65" t="s">
        <v>92</v>
      </c>
      <c r="D32" s="65">
        <v>13</v>
      </c>
      <c r="E32" s="94" t="s">
        <v>136</v>
      </c>
      <c r="F32" s="82" t="s">
        <v>75</v>
      </c>
      <c r="G32" s="94" t="s">
        <v>116</v>
      </c>
      <c r="H32" s="94" t="s">
        <v>117</v>
      </c>
      <c r="I32" s="65" t="s">
        <v>95</v>
      </c>
      <c r="J32" s="95" t="s">
        <v>96</v>
      </c>
      <c r="K32" s="94" t="s">
        <v>118</v>
      </c>
      <c r="L32" s="65">
        <v>15</v>
      </c>
      <c r="M32" s="65">
        <v>24</v>
      </c>
      <c r="N32" s="65">
        <v>27</v>
      </c>
      <c r="O32" s="65">
        <v>24</v>
      </c>
      <c r="P32" s="96">
        <f t="shared" si="12"/>
        <v>90</v>
      </c>
      <c r="Q32" s="97" t="s">
        <v>64</v>
      </c>
      <c r="R32" s="102" t="s">
        <v>119</v>
      </c>
      <c r="S32" s="94" t="s">
        <v>120</v>
      </c>
      <c r="T32" s="94" t="s">
        <v>100</v>
      </c>
      <c r="U32" s="94" t="s">
        <v>100</v>
      </c>
      <c r="V32" s="100" t="s">
        <v>119</v>
      </c>
      <c r="W32" s="101">
        <f t="shared" si="5"/>
        <v>15</v>
      </c>
      <c r="X32" s="96">
        <v>17</v>
      </c>
      <c r="Y32" s="142">
        <f t="shared" si="10"/>
        <v>1</v>
      </c>
      <c r="Z32" s="132" t="s">
        <v>227</v>
      </c>
      <c r="AA32" s="137" t="s">
        <v>119</v>
      </c>
      <c r="AB32" s="101">
        <f t="shared" si="1"/>
        <v>24</v>
      </c>
      <c r="AC32" s="96">
        <v>12</v>
      </c>
      <c r="AD32" s="142">
        <f t="shared" si="6"/>
        <v>0.5</v>
      </c>
      <c r="AE32" s="132" t="s">
        <v>257</v>
      </c>
      <c r="AF32" s="136" t="s">
        <v>255</v>
      </c>
      <c r="AG32" s="101">
        <f t="shared" si="2"/>
        <v>27</v>
      </c>
      <c r="AH32" s="96">
        <v>35</v>
      </c>
      <c r="AI32" s="142">
        <f t="shared" si="7"/>
        <v>1</v>
      </c>
      <c r="AJ32" s="132" t="s">
        <v>279</v>
      </c>
      <c r="AK32" s="136" t="s">
        <v>119</v>
      </c>
      <c r="AL32" s="101">
        <f t="shared" si="3"/>
        <v>24</v>
      </c>
      <c r="AM32" s="168">
        <v>13</v>
      </c>
      <c r="AN32" s="142">
        <f t="shared" si="8"/>
        <v>0.54166666666666663</v>
      </c>
      <c r="AO32" s="132" t="s">
        <v>299</v>
      </c>
      <c r="AP32" s="89" t="s">
        <v>292</v>
      </c>
      <c r="AQ32" s="123">
        <f t="shared" si="4"/>
        <v>90</v>
      </c>
      <c r="AR32" s="124">
        <f t="shared" si="13"/>
        <v>77</v>
      </c>
      <c r="AS32" s="142">
        <f t="shared" si="9"/>
        <v>0.85555555555555551</v>
      </c>
      <c r="AT32" s="137" t="s">
        <v>311</v>
      </c>
      <c r="AU32" s="77"/>
    </row>
    <row r="33" spans="1:49" s="78" customFormat="1" ht="129.75" customHeight="1" x14ac:dyDescent="0.25">
      <c r="A33" s="79">
        <v>4</v>
      </c>
      <c r="B33" s="66" t="s">
        <v>47</v>
      </c>
      <c r="C33" s="65" t="s">
        <v>92</v>
      </c>
      <c r="D33" s="65">
        <v>14</v>
      </c>
      <c r="E33" s="94" t="s">
        <v>137</v>
      </c>
      <c r="F33" s="82" t="s">
        <v>75</v>
      </c>
      <c r="G33" s="94" t="s">
        <v>121</v>
      </c>
      <c r="H33" s="94" t="s">
        <v>122</v>
      </c>
      <c r="I33" s="65" t="s">
        <v>95</v>
      </c>
      <c r="J33" s="95" t="s">
        <v>96</v>
      </c>
      <c r="K33" s="94" t="s">
        <v>118</v>
      </c>
      <c r="L33" s="65">
        <v>20</v>
      </c>
      <c r="M33" s="65">
        <v>50</v>
      </c>
      <c r="N33" s="65">
        <v>50</v>
      </c>
      <c r="O33" s="65">
        <v>40</v>
      </c>
      <c r="P33" s="96">
        <f t="shared" si="12"/>
        <v>160</v>
      </c>
      <c r="Q33" s="97" t="s">
        <v>64</v>
      </c>
      <c r="R33" s="102" t="s">
        <v>119</v>
      </c>
      <c r="S33" s="94" t="s">
        <v>120</v>
      </c>
      <c r="T33" s="94" t="s">
        <v>100</v>
      </c>
      <c r="U33" s="94" t="s">
        <v>100</v>
      </c>
      <c r="V33" s="100" t="s">
        <v>119</v>
      </c>
      <c r="W33" s="101">
        <f t="shared" si="5"/>
        <v>20</v>
      </c>
      <c r="X33" s="96">
        <v>42</v>
      </c>
      <c r="Y33" s="142">
        <f t="shared" si="10"/>
        <v>1</v>
      </c>
      <c r="Z33" s="132" t="s">
        <v>229</v>
      </c>
      <c r="AA33" s="137" t="s">
        <v>119</v>
      </c>
      <c r="AB33" s="101">
        <f t="shared" si="1"/>
        <v>50</v>
      </c>
      <c r="AC33" s="96">
        <v>35</v>
      </c>
      <c r="AD33" s="142">
        <f t="shared" si="6"/>
        <v>0.7</v>
      </c>
      <c r="AE33" s="132" t="s">
        <v>258</v>
      </c>
      <c r="AF33" s="136" t="s">
        <v>255</v>
      </c>
      <c r="AG33" s="101">
        <f t="shared" si="2"/>
        <v>50</v>
      </c>
      <c r="AH33" s="96">
        <v>67</v>
      </c>
      <c r="AI33" s="142">
        <f t="shared" si="7"/>
        <v>1</v>
      </c>
      <c r="AJ33" s="132" t="s">
        <v>277</v>
      </c>
      <c r="AK33" s="136" t="s">
        <v>119</v>
      </c>
      <c r="AL33" s="101">
        <f t="shared" si="3"/>
        <v>40</v>
      </c>
      <c r="AM33" s="96">
        <v>47</v>
      </c>
      <c r="AN33" s="142">
        <f t="shared" si="8"/>
        <v>1</v>
      </c>
      <c r="AO33" s="132" t="s">
        <v>293</v>
      </c>
      <c r="AP33" s="89" t="s">
        <v>292</v>
      </c>
      <c r="AQ33" s="123">
        <f t="shared" si="4"/>
        <v>160</v>
      </c>
      <c r="AR33" s="124">
        <f t="shared" si="13"/>
        <v>191</v>
      </c>
      <c r="AS33" s="142">
        <f t="shared" si="9"/>
        <v>1</v>
      </c>
      <c r="AT33" s="137" t="s">
        <v>309</v>
      </c>
      <c r="AU33" s="77"/>
    </row>
    <row r="34" spans="1:49" s="78" customFormat="1" ht="109.5" customHeight="1" thickBot="1" x14ac:dyDescent="0.3">
      <c r="A34" s="79">
        <v>4</v>
      </c>
      <c r="B34" s="66" t="s">
        <v>47</v>
      </c>
      <c r="C34" s="65" t="s">
        <v>92</v>
      </c>
      <c r="D34" s="65">
        <v>15</v>
      </c>
      <c r="E34" s="94" t="s">
        <v>138</v>
      </c>
      <c r="F34" s="82" t="s">
        <v>75</v>
      </c>
      <c r="G34" s="94" t="s">
        <v>123</v>
      </c>
      <c r="H34" s="94" t="s">
        <v>124</v>
      </c>
      <c r="I34" s="65" t="s">
        <v>95</v>
      </c>
      <c r="J34" s="95" t="s">
        <v>96</v>
      </c>
      <c r="K34" s="94" t="s">
        <v>118</v>
      </c>
      <c r="L34" s="65">
        <v>7</v>
      </c>
      <c r="M34" s="65">
        <v>10</v>
      </c>
      <c r="N34" s="65">
        <v>10</v>
      </c>
      <c r="O34" s="65">
        <v>8</v>
      </c>
      <c r="P34" s="96">
        <f t="shared" si="12"/>
        <v>35</v>
      </c>
      <c r="Q34" s="103" t="s">
        <v>64</v>
      </c>
      <c r="R34" s="102" t="s">
        <v>119</v>
      </c>
      <c r="S34" s="94" t="s">
        <v>120</v>
      </c>
      <c r="T34" s="94" t="s">
        <v>100</v>
      </c>
      <c r="U34" s="94" t="s">
        <v>100</v>
      </c>
      <c r="V34" s="100" t="s">
        <v>119</v>
      </c>
      <c r="W34" s="101">
        <f t="shared" si="5"/>
        <v>7</v>
      </c>
      <c r="X34" s="96">
        <v>9</v>
      </c>
      <c r="Y34" s="142">
        <f t="shared" si="10"/>
        <v>1</v>
      </c>
      <c r="Z34" s="132" t="s">
        <v>228</v>
      </c>
      <c r="AA34" s="137" t="s">
        <v>119</v>
      </c>
      <c r="AB34" s="101">
        <f t="shared" si="1"/>
        <v>10</v>
      </c>
      <c r="AC34" s="96">
        <v>11</v>
      </c>
      <c r="AD34" s="142">
        <f t="shared" si="6"/>
        <v>1</v>
      </c>
      <c r="AE34" s="132" t="s">
        <v>256</v>
      </c>
      <c r="AF34" s="136" t="s">
        <v>255</v>
      </c>
      <c r="AG34" s="101">
        <f t="shared" si="2"/>
        <v>10</v>
      </c>
      <c r="AH34" s="96">
        <v>12</v>
      </c>
      <c r="AI34" s="142">
        <f t="shared" si="7"/>
        <v>1</v>
      </c>
      <c r="AJ34" s="132" t="s">
        <v>278</v>
      </c>
      <c r="AK34" s="136" t="s">
        <v>119</v>
      </c>
      <c r="AL34" s="101">
        <f t="shared" si="3"/>
        <v>8</v>
      </c>
      <c r="AM34" s="168">
        <v>12</v>
      </c>
      <c r="AN34" s="142">
        <f t="shared" si="8"/>
        <v>1</v>
      </c>
      <c r="AO34" s="132" t="s">
        <v>306</v>
      </c>
      <c r="AP34" s="89" t="s">
        <v>292</v>
      </c>
      <c r="AQ34" s="123">
        <f t="shared" si="4"/>
        <v>35</v>
      </c>
      <c r="AR34" s="124">
        <f t="shared" si="13"/>
        <v>44</v>
      </c>
      <c r="AS34" s="142">
        <f t="shared" si="9"/>
        <v>1</v>
      </c>
      <c r="AT34" s="137" t="s">
        <v>310</v>
      </c>
      <c r="AU34" s="77"/>
    </row>
    <row r="35" spans="1:49" s="30" customFormat="1" ht="16.5" thickBot="1" x14ac:dyDescent="0.3">
      <c r="A35" s="214" t="s">
        <v>125</v>
      </c>
      <c r="B35" s="215"/>
      <c r="C35" s="215"/>
      <c r="D35" s="215"/>
      <c r="E35" s="216"/>
      <c r="F35" s="51"/>
      <c r="G35" s="52"/>
      <c r="H35" s="52"/>
      <c r="I35" s="52"/>
      <c r="J35" s="52"/>
      <c r="K35" s="52"/>
      <c r="L35" s="52"/>
      <c r="M35" s="52"/>
      <c r="N35" s="52"/>
      <c r="O35" s="52"/>
      <c r="P35" s="52"/>
      <c r="Q35" s="52"/>
      <c r="R35" s="52"/>
      <c r="S35" s="52"/>
      <c r="T35" s="52"/>
      <c r="U35" s="52"/>
      <c r="V35" s="53"/>
      <c r="W35" s="217"/>
      <c r="X35" s="200"/>
      <c r="Y35" s="144">
        <f>AVERAGE(Y20:Y34)*80%</f>
        <v>0.73908380952380959</v>
      </c>
      <c r="Z35" s="197"/>
      <c r="AA35" s="198"/>
      <c r="AB35" s="199"/>
      <c r="AC35" s="200"/>
      <c r="AD35" s="144">
        <f>AVERAGE(AD20:AD34)*80%</f>
        <v>0.59273601109130514</v>
      </c>
      <c r="AE35" s="197"/>
      <c r="AF35" s="198"/>
      <c r="AG35" s="199"/>
      <c r="AH35" s="200"/>
      <c r="AI35" s="144">
        <f>AVERAGE(AI20:AI34)*80%</f>
        <v>0.69602074645148582</v>
      </c>
      <c r="AJ35" s="197"/>
      <c r="AK35" s="198"/>
      <c r="AL35" s="218"/>
      <c r="AM35" s="219"/>
      <c r="AN35" s="144">
        <f>AVERAGE(AN20:AN34)*80%</f>
        <v>0.71446094762573464</v>
      </c>
      <c r="AO35" s="197"/>
      <c r="AP35" s="198"/>
      <c r="AQ35" s="199"/>
      <c r="AR35" s="200"/>
      <c r="AS35" s="144">
        <f>AVERAGE(AS20:AS34)*80%</f>
        <v>0.74182909066532599</v>
      </c>
      <c r="AT35" s="139"/>
      <c r="AU35" s="29"/>
    </row>
    <row r="36" spans="1:49" s="41" customFormat="1" ht="198.75" customHeight="1" x14ac:dyDescent="0.25">
      <c r="A36" s="31">
        <v>7</v>
      </c>
      <c r="B36" s="32" t="s">
        <v>126</v>
      </c>
      <c r="C36" s="42" t="s">
        <v>140</v>
      </c>
      <c r="D36" s="31" t="s">
        <v>141</v>
      </c>
      <c r="E36" s="32" t="s">
        <v>142</v>
      </c>
      <c r="F36" s="32" t="s">
        <v>143</v>
      </c>
      <c r="G36" s="32" t="s">
        <v>144</v>
      </c>
      <c r="H36" s="32" t="s">
        <v>145</v>
      </c>
      <c r="I36" s="104" t="s">
        <v>146</v>
      </c>
      <c r="J36" s="32" t="s">
        <v>147</v>
      </c>
      <c r="K36" s="32" t="s">
        <v>148</v>
      </c>
      <c r="L36" s="33" t="s">
        <v>149</v>
      </c>
      <c r="M36" s="105">
        <v>0.8</v>
      </c>
      <c r="N36" s="33" t="s">
        <v>149</v>
      </c>
      <c r="O36" s="105">
        <v>0.8</v>
      </c>
      <c r="P36" s="106">
        <v>0.8</v>
      </c>
      <c r="Q36" s="34" t="s">
        <v>64</v>
      </c>
      <c r="R36" s="35" t="s">
        <v>150</v>
      </c>
      <c r="S36" s="32" t="s">
        <v>151</v>
      </c>
      <c r="T36" s="32" t="s">
        <v>152</v>
      </c>
      <c r="U36" s="36" t="s">
        <v>153</v>
      </c>
      <c r="V36" s="37" t="s">
        <v>154</v>
      </c>
      <c r="W36" s="38" t="str">
        <f>L36</f>
        <v>No programada</v>
      </c>
      <c r="X36" s="33" t="s">
        <v>149</v>
      </c>
      <c r="Y36" s="127" t="s">
        <v>149</v>
      </c>
      <c r="Z36" s="134" t="s">
        <v>220</v>
      </c>
      <c r="AA36" s="138" t="s">
        <v>149</v>
      </c>
      <c r="AB36" s="109">
        <f>M36</f>
        <v>0.8</v>
      </c>
      <c r="AC36" s="154">
        <v>1</v>
      </c>
      <c r="AD36" s="152">
        <f t="shared" si="6"/>
        <v>1</v>
      </c>
      <c r="AE36" s="134" t="s">
        <v>242</v>
      </c>
      <c r="AF36" s="156" t="s">
        <v>243</v>
      </c>
      <c r="AG36" s="158" t="str">
        <f>N36</f>
        <v>No programada</v>
      </c>
      <c r="AH36" s="159" t="s">
        <v>149</v>
      </c>
      <c r="AI36" s="160" t="s">
        <v>149</v>
      </c>
      <c r="AJ36" s="159" t="s">
        <v>149</v>
      </c>
      <c r="AK36" s="161" t="s">
        <v>149</v>
      </c>
      <c r="AL36" s="109">
        <f>P36</f>
        <v>0.8</v>
      </c>
      <c r="AM36" s="154">
        <v>0.9</v>
      </c>
      <c r="AN36" s="152">
        <f t="shared" si="8"/>
        <v>1</v>
      </c>
      <c r="AO36" s="134" t="s">
        <v>300</v>
      </c>
      <c r="AP36" s="39" t="s">
        <v>243</v>
      </c>
      <c r="AQ36" s="128">
        <f>P36</f>
        <v>0.8</v>
      </c>
      <c r="AR36" s="154">
        <f>AVERAGE(AC36,AM36)</f>
        <v>0.95</v>
      </c>
      <c r="AS36" s="153">
        <f t="shared" si="9"/>
        <v>1</v>
      </c>
      <c r="AT36" s="134" t="s">
        <v>300</v>
      </c>
      <c r="AU36" s="40"/>
    </row>
    <row r="37" spans="1:49" s="151" customFormat="1" ht="90" x14ac:dyDescent="0.3">
      <c r="A37" s="42">
        <v>7</v>
      </c>
      <c r="B37" s="43" t="s">
        <v>126</v>
      </c>
      <c r="C37" s="42" t="s">
        <v>140</v>
      </c>
      <c r="D37" s="42" t="s">
        <v>155</v>
      </c>
      <c r="E37" s="43" t="s">
        <v>156</v>
      </c>
      <c r="F37" s="43" t="s">
        <v>143</v>
      </c>
      <c r="G37" s="43" t="s">
        <v>157</v>
      </c>
      <c r="H37" s="43" t="s">
        <v>158</v>
      </c>
      <c r="I37" s="43" t="s">
        <v>159</v>
      </c>
      <c r="J37" s="43" t="s">
        <v>147</v>
      </c>
      <c r="K37" s="43" t="s">
        <v>160</v>
      </c>
      <c r="L37" s="148">
        <v>1</v>
      </c>
      <c r="M37" s="148">
        <v>1</v>
      </c>
      <c r="N37" s="148">
        <v>1</v>
      </c>
      <c r="O37" s="148">
        <v>1</v>
      </c>
      <c r="P37" s="149">
        <v>1</v>
      </c>
      <c r="Q37" s="44" t="s">
        <v>64</v>
      </c>
      <c r="R37" s="45" t="s">
        <v>161</v>
      </c>
      <c r="S37" s="43" t="s">
        <v>162</v>
      </c>
      <c r="T37" s="32" t="s">
        <v>152</v>
      </c>
      <c r="U37" s="36" t="s">
        <v>163</v>
      </c>
      <c r="V37" s="44" t="s">
        <v>164</v>
      </c>
      <c r="W37" s="150">
        <f t="shared" ref="W37:W41" si="14">L37</f>
        <v>1</v>
      </c>
      <c r="X37" s="147">
        <v>1</v>
      </c>
      <c r="Y37" s="127">
        <f t="shared" ref="Y37:Y41" si="15">IF(X37/W37&gt;100%,100%,X37/W37)</f>
        <v>1</v>
      </c>
      <c r="Z37" s="134" t="s">
        <v>230</v>
      </c>
      <c r="AA37" s="138" t="s">
        <v>231</v>
      </c>
      <c r="AB37" s="109">
        <f t="shared" ref="AB37:AB41" si="16">M37</f>
        <v>1</v>
      </c>
      <c r="AC37" s="154">
        <v>1</v>
      </c>
      <c r="AD37" s="152">
        <f t="shared" si="6"/>
        <v>1</v>
      </c>
      <c r="AE37" s="134" t="s">
        <v>244</v>
      </c>
      <c r="AF37" s="156" t="s">
        <v>231</v>
      </c>
      <c r="AG37" s="162">
        <f t="shared" ref="AG37:AG41" si="17">N37</f>
        <v>1</v>
      </c>
      <c r="AH37" s="147">
        <v>1</v>
      </c>
      <c r="AI37" s="127">
        <f t="shared" ref="AI37:AI41" si="18">IF(AH37/AG37&gt;100%,100%,AH37/AG37)</f>
        <v>1</v>
      </c>
      <c r="AJ37" s="134" t="s">
        <v>244</v>
      </c>
      <c r="AK37" s="107" t="s">
        <v>231</v>
      </c>
      <c r="AL37" s="109">
        <f t="shared" ref="AL37:AL41" si="19">P37</f>
        <v>1</v>
      </c>
      <c r="AM37" s="154">
        <v>0.51849999999999996</v>
      </c>
      <c r="AN37" s="152">
        <f t="shared" si="8"/>
        <v>0.51849999999999996</v>
      </c>
      <c r="AO37" s="134" t="s">
        <v>301</v>
      </c>
      <c r="AP37" s="107" t="s">
        <v>231</v>
      </c>
      <c r="AQ37" s="128">
        <f t="shared" ref="AQ37:AQ41" si="20">P37</f>
        <v>1</v>
      </c>
      <c r="AR37" s="154">
        <f t="shared" ref="AR37" si="21">AVERAGE(X37,AC37,AH37,AM37)</f>
        <v>0.87962499999999999</v>
      </c>
      <c r="AS37" s="155">
        <f t="shared" si="9"/>
        <v>0.87962499999999999</v>
      </c>
      <c r="AT37" s="138" t="s">
        <v>307</v>
      </c>
      <c r="AU37" s="40"/>
    </row>
    <row r="38" spans="1:49" s="151" customFormat="1" ht="135.75" customHeight="1" x14ac:dyDescent="0.3">
      <c r="A38" s="42">
        <v>7</v>
      </c>
      <c r="B38" s="43" t="s">
        <v>126</v>
      </c>
      <c r="C38" s="42" t="s">
        <v>165</v>
      </c>
      <c r="D38" s="42" t="s">
        <v>166</v>
      </c>
      <c r="E38" s="43" t="s">
        <v>167</v>
      </c>
      <c r="F38" s="43" t="s">
        <v>143</v>
      </c>
      <c r="G38" s="43" t="s">
        <v>168</v>
      </c>
      <c r="H38" s="43" t="s">
        <v>169</v>
      </c>
      <c r="I38" s="43" t="s">
        <v>159</v>
      </c>
      <c r="J38" s="43" t="s">
        <v>147</v>
      </c>
      <c r="K38" s="43" t="s">
        <v>170</v>
      </c>
      <c r="L38" s="33" t="s">
        <v>149</v>
      </c>
      <c r="M38" s="105">
        <v>1</v>
      </c>
      <c r="N38" s="105">
        <v>1</v>
      </c>
      <c r="O38" s="105">
        <v>1</v>
      </c>
      <c r="P38" s="106">
        <v>1</v>
      </c>
      <c r="Q38" s="107" t="s">
        <v>64</v>
      </c>
      <c r="R38" s="45" t="s">
        <v>171</v>
      </c>
      <c r="S38" s="43" t="s">
        <v>172</v>
      </c>
      <c r="T38" s="32" t="s">
        <v>152</v>
      </c>
      <c r="U38" s="36" t="s">
        <v>173</v>
      </c>
      <c r="V38" s="44" t="s">
        <v>174</v>
      </c>
      <c r="W38" s="38" t="str">
        <f t="shared" si="14"/>
        <v>No programada</v>
      </c>
      <c r="X38" s="33" t="s">
        <v>149</v>
      </c>
      <c r="Y38" s="127" t="s">
        <v>149</v>
      </c>
      <c r="Z38" s="134" t="s">
        <v>220</v>
      </c>
      <c r="AA38" s="138" t="s">
        <v>149</v>
      </c>
      <c r="AB38" s="109">
        <f t="shared" si="16"/>
        <v>1</v>
      </c>
      <c r="AC38" s="154">
        <v>1</v>
      </c>
      <c r="AD38" s="152">
        <f t="shared" si="6"/>
        <v>1</v>
      </c>
      <c r="AE38" s="134" t="s">
        <v>245</v>
      </c>
      <c r="AF38" s="156" t="s">
        <v>246</v>
      </c>
      <c r="AG38" s="163">
        <f t="shared" si="17"/>
        <v>1</v>
      </c>
      <c r="AH38" s="147">
        <v>1</v>
      </c>
      <c r="AI38" s="127">
        <f t="shared" si="18"/>
        <v>1</v>
      </c>
      <c r="AJ38" s="134" t="s">
        <v>280</v>
      </c>
      <c r="AK38" s="107" t="s">
        <v>246</v>
      </c>
      <c r="AL38" s="109">
        <f t="shared" si="19"/>
        <v>1</v>
      </c>
      <c r="AM38" s="147">
        <v>1</v>
      </c>
      <c r="AN38" s="152">
        <f t="shared" si="8"/>
        <v>1</v>
      </c>
      <c r="AO38" s="134" t="s">
        <v>302</v>
      </c>
      <c r="AP38" s="107" t="s">
        <v>246</v>
      </c>
      <c r="AQ38" s="128">
        <f t="shared" si="20"/>
        <v>1</v>
      </c>
      <c r="AR38" s="154">
        <f>AVERAGE(AC38,AH38,AM38)</f>
        <v>1</v>
      </c>
      <c r="AS38" s="155">
        <f t="shared" si="9"/>
        <v>1</v>
      </c>
      <c r="AT38" s="134" t="s">
        <v>302</v>
      </c>
      <c r="AU38" s="40"/>
    </row>
    <row r="39" spans="1:49" s="151" customFormat="1" ht="124.5" customHeight="1" x14ac:dyDescent="0.3">
      <c r="A39" s="42">
        <v>7</v>
      </c>
      <c r="B39" s="43" t="s">
        <v>126</v>
      </c>
      <c r="C39" s="42" t="s">
        <v>140</v>
      </c>
      <c r="D39" s="42" t="s">
        <v>175</v>
      </c>
      <c r="E39" s="43" t="s">
        <v>176</v>
      </c>
      <c r="F39" s="43" t="s">
        <v>143</v>
      </c>
      <c r="G39" s="43" t="s">
        <v>177</v>
      </c>
      <c r="H39" s="43" t="s">
        <v>178</v>
      </c>
      <c r="I39" s="43" t="s">
        <v>159</v>
      </c>
      <c r="J39" s="43" t="s">
        <v>147</v>
      </c>
      <c r="K39" s="43" t="s">
        <v>179</v>
      </c>
      <c r="L39" s="105">
        <v>1</v>
      </c>
      <c r="M39" s="33" t="s">
        <v>149</v>
      </c>
      <c r="N39" s="33" t="s">
        <v>149</v>
      </c>
      <c r="O39" s="105">
        <v>1</v>
      </c>
      <c r="P39" s="106">
        <v>1</v>
      </c>
      <c r="Q39" s="107" t="s">
        <v>64</v>
      </c>
      <c r="R39" s="45" t="s">
        <v>180</v>
      </c>
      <c r="S39" s="43" t="s">
        <v>181</v>
      </c>
      <c r="T39" s="32" t="s">
        <v>152</v>
      </c>
      <c r="U39" s="36" t="s">
        <v>163</v>
      </c>
      <c r="V39" s="44" t="s">
        <v>181</v>
      </c>
      <c r="W39" s="108">
        <f t="shared" si="14"/>
        <v>1</v>
      </c>
      <c r="X39" s="147">
        <v>1</v>
      </c>
      <c r="Y39" s="127">
        <f t="shared" si="15"/>
        <v>1</v>
      </c>
      <c r="Z39" s="134" t="s">
        <v>221</v>
      </c>
      <c r="AA39" s="138" t="s">
        <v>222</v>
      </c>
      <c r="AB39" s="109" t="str">
        <f t="shared" si="16"/>
        <v>No programada</v>
      </c>
      <c r="AC39" s="154" t="s">
        <v>247</v>
      </c>
      <c r="AD39" s="154" t="s">
        <v>247</v>
      </c>
      <c r="AE39" s="134" t="s">
        <v>248</v>
      </c>
      <c r="AF39" s="157" t="s">
        <v>247</v>
      </c>
      <c r="AG39" s="164" t="str">
        <f t="shared" si="17"/>
        <v>No programada</v>
      </c>
      <c r="AH39" s="33" t="s">
        <v>149</v>
      </c>
      <c r="AI39" s="127" t="s">
        <v>149</v>
      </c>
      <c r="AJ39" s="33" t="s">
        <v>149</v>
      </c>
      <c r="AK39" s="39" t="s">
        <v>149</v>
      </c>
      <c r="AL39" s="109">
        <f t="shared" si="19"/>
        <v>1</v>
      </c>
      <c r="AM39" s="147">
        <v>1</v>
      </c>
      <c r="AN39" s="152">
        <f t="shared" si="8"/>
        <v>1</v>
      </c>
      <c r="AO39" s="134" t="s">
        <v>303</v>
      </c>
      <c r="AP39" s="107" t="s">
        <v>304</v>
      </c>
      <c r="AQ39" s="128">
        <f t="shared" si="20"/>
        <v>1</v>
      </c>
      <c r="AR39" s="154">
        <v>1</v>
      </c>
      <c r="AS39" s="153">
        <f t="shared" si="9"/>
        <v>1</v>
      </c>
      <c r="AT39" s="138" t="s">
        <v>221</v>
      </c>
      <c r="AU39" s="40"/>
    </row>
    <row r="40" spans="1:49" s="151" customFormat="1" ht="118.5" customHeight="1" x14ac:dyDescent="0.3">
      <c r="A40" s="42">
        <v>5</v>
      </c>
      <c r="B40" s="43" t="s">
        <v>182</v>
      </c>
      <c r="C40" s="42" t="s">
        <v>183</v>
      </c>
      <c r="D40" s="42" t="s">
        <v>184</v>
      </c>
      <c r="E40" s="43" t="s">
        <v>185</v>
      </c>
      <c r="F40" s="43" t="s">
        <v>143</v>
      </c>
      <c r="G40" s="43" t="s">
        <v>186</v>
      </c>
      <c r="H40" s="43" t="s">
        <v>187</v>
      </c>
      <c r="I40" s="43" t="s">
        <v>159</v>
      </c>
      <c r="J40" s="43" t="s">
        <v>52</v>
      </c>
      <c r="K40" s="43" t="s">
        <v>186</v>
      </c>
      <c r="L40" s="105">
        <v>0.33</v>
      </c>
      <c r="M40" s="105">
        <v>0.67</v>
      </c>
      <c r="N40" s="105">
        <v>0.84</v>
      </c>
      <c r="O40" s="105">
        <v>1</v>
      </c>
      <c r="P40" s="106">
        <v>1</v>
      </c>
      <c r="Q40" s="107" t="s">
        <v>64</v>
      </c>
      <c r="R40" s="45" t="s">
        <v>188</v>
      </c>
      <c r="S40" s="43" t="s">
        <v>189</v>
      </c>
      <c r="T40" s="32" t="s">
        <v>152</v>
      </c>
      <c r="U40" s="36" t="s">
        <v>190</v>
      </c>
      <c r="V40" s="44" t="s">
        <v>191</v>
      </c>
      <c r="W40" s="110">
        <f t="shared" si="14"/>
        <v>0.33</v>
      </c>
      <c r="X40" s="147">
        <v>0.33</v>
      </c>
      <c r="Y40" s="127">
        <f t="shared" si="15"/>
        <v>1</v>
      </c>
      <c r="Z40" s="134" t="s">
        <v>224</v>
      </c>
      <c r="AA40" s="138" t="s">
        <v>223</v>
      </c>
      <c r="AB40" s="109">
        <f t="shared" si="16"/>
        <v>0.67</v>
      </c>
      <c r="AC40" s="154">
        <v>1</v>
      </c>
      <c r="AD40" s="152">
        <f t="shared" si="6"/>
        <v>1</v>
      </c>
      <c r="AE40" s="134" t="s">
        <v>249</v>
      </c>
      <c r="AF40" s="156" t="s">
        <v>250</v>
      </c>
      <c r="AG40" s="163">
        <f t="shared" si="17"/>
        <v>0.84</v>
      </c>
      <c r="AH40" s="147">
        <v>1</v>
      </c>
      <c r="AI40" s="127">
        <f t="shared" si="18"/>
        <v>1</v>
      </c>
      <c r="AJ40" s="134" t="s">
        <v>249</v>
      </c>
      <c r="AK40" s="107" t="s">
        <v>250</v>
      </c>
      <c r="AL40" s="109">
        <f t="shared" si="19"/>
        <v>1</v>
      </c>
      <c r="AM40" s="147">
        <v>1</v>
      </c>
      <c r="AN40" s="152">
        <f t="shared" si="8"/>
        <v>1</v>
      </c>
      <c r="AO40" s="134" t="s">
        <v>249</v>
      </c>
      <c r="AP40" s="107" t="s">
        <v>305</v>
      </c>
      <c r="AQ40" s="128">
        <f t="shared" si="20"/>
        <v>1</v>
      </c>
      <c r="AR40" s="154">
        <v>1</v>
      </c>
      <c r="AS40" s="153">
        <f t="shared" si="9"/>
        <v>1</v>
      </c>
      <c r="AT40" s="138" t="s">
        <v>251</v>
      </c>
      <c r="AU40" s="40"/>
    </row>
    <row r="41" spans="1:49" s="30" customFormat="1" ht="138.75" customHeight="1" thickBot="1" x14ac:dyDescent="0.3">
      <c r="A41" s="42">
        <v>5</v>
      </c>
      <c r="B41" s="43" t="s">
        <v>182</v>
      </c>
      <c r="C41" s="42" t="s">
        <v>183</v>
      </c>
      <c r="D41" s="42" t="s">
        <v>192</v>
      </c>
      <c r="E41" s="43" t="s">
        <v>195</v>
      </c>
      <c r="F41" s="43" t="s">
        <v>143</v>
      </c>
      <c r="G41" s="43" t="s">
        <v>186</v>
      </c>
      <c r="H41" s="43" t="s">
        <v>193</v>
      </c>
      <c r="I41" s="43" t="s">
        <v>194</v>
      </c>
      <c r="J41" s="43" t="s">
        <v>52</v>
      </c>
      <c r="K41" s="43" t="s">
        <v>186</v>
      </c>
      <c r="L41" s="105">
        <v>0.2</v>
      </c>
      <c r="M41" s="105">
        <v>0.4</v>
      </c>
      <c r="N41" s="105">
        <v>0.6</v>
      </c>
      <c r="O41" s="105">
        <v>0.8</v>
      </c>
      <c r="P41" s="106">
        <v>0.8</v>
      </c>
      <c r="Q41" s="46" t="s">
        <v>64</v>
      </c>
      <c r="R41" s="45" t="s">
        <v>188</v>
      </c>
      <c r="S41" s="43" t="s">
        <v>191</v>
      </c>
      <c r="T41" s="32" t="s">
        <v>152</v>
      </c>
      <c r="U41" s="36" t="s">
        <v>190</v>
      </c>
      <c r="V41" s="44" t="s">
        <v>191</v>
      </c>
      <c r="W41" s="110">
        <f t="shared" si="14"/>
        <v>0.2</v>
      </c>
      <c r="X41" s="147">
        <v>0.2</v>
      </c>
      <c r="Y41" s="127">
        <f t="shared" si="15"/>
        <v>1</v>
      </c>
      <c r="Z41" s="134" t="s">
        <v>225</v>
      </c>
      <c r="AA41" s="138" t="s">
        <v>223</v>
      </c>
      <c r="AB41" s="109">
        <f t="shared" si="16"/>
        <v>0.4</v>
      </c>
      <c r="AC41" s="154">
        <v>0.9032</v>
      </c>
      <c r="AD41" s="152">
        <f t="shared" si="6"/>
        <v>1</v>
      </c>
      <c r="AE41" s="134" t="s">
        <v>252</v>
      </c>
      <c r="AF41" s="156" t="s">
        <v>250</v>
      </c>
      <c r="AG41" s="165">
        <f t="shared" si="17"/>
        <v>0.6</v>
      </c>
      <c r="AH41" s="166">
        <f>211/385</f>
        <v>0.54805194805194801</v>
      </c>
      <c r="AI41" s="167">
        <f t="shared" si="18"/>
        <v>0.91341991341991335</v>
      </c>
      <c r="AJ41" s="134" t="s">
        <v>281</v>
      </c>
      <c r="AK41" s="107" t="s">
        <v>250</v>
      </c>
      <c r="AL41" s="109">
        <f t="shared" si="19"/>
        <v>0.8</v>
      </c>
      <c r="AM41" s="154">
        <v>0.9335</v>
      </c>
      <c r="AN41" s="152">
        <f t="shared" si="8"/>
        <v>1</v>
      </c>
      <c r="AO41" s="134" t="s">
        <v>308</v>
      </c>
      <c r="AP41" s="107" t="s">
        <v>305</v>
      </c>
      <c r="AQ41" s="128">
        <f t="shared" si="20"/>
        <v>0.8</v>
      </c>
      <c r="AR41" s="154">
        <v>0.9335</v>
      </c>
      <c r="AS41" s="153">
        <f t="shared" si="9"/>
        <v>1</v>
      </c>
      <c r="AT41" s="138" t="s">
        <v>308</v>
      </c>
      <c r="AU41" s="40"/>
    </row>
    <row r="42" spans="1:49" ht="16.5" thickBot="1" x14ac:dyDescent="0.3">
      <c r="A42" s="201" t="s">
        <v>206</v>
      </c>
      <c r="B42" s="202"/>
      <c r="C42" s="202"/>
      <c r="D42" s="202"/>
      <c r="E42" s="203"/>
      <c r="F42" s="57"/>
      <c r="G42" s="58"/>
      <c r="H42" s="58"/>
      <c r="I42" s="58"/>
      <c r="J42" s="58"/>
      <c r="K42" s="58"/>
      <c r="L42" s="58"/>
      <c r="M42" s="58"/>
      <c r="N42" s="58"/>
      <c r="O42" s="58"/>
      <c r="P42" s="58"/>
      <c r="Q42" s="58"/>
      <c r="R42" s="58"/>
      <c r="S42" s="58"/>
      <c r="T42" s="58"/>
      <c r="U42" s="58"/>
      <c r="V42" s="59"/>
      <c r="W42" s="204"/>
      <c r="X42" s="194"/>
      <c r="Y42" s="145">
        <f>AVERAGE(Y36:Y41)*20%</f>
        <v>0.2</v>
      </c>
      <c r="Z42" s="195"/>
      <c r="AA42" s="196"/>
      <c r="AB42" s="193"/>
      <c r="AC42" s="194"/>
      <c r="AD42" s="145">
        <f>AVERAGE(AD36:AD41)*20%</f>
        <v>0.2</v>
      </c>
      <c r="AE42" s="195"/>
      <c r="AF42" s="196"/>
      <c r="AG42" s="193"/>
      <c r="AH42" s="194"/>
      <c r="AI42" s="145">
        <f>AVERAGE(AI36:AI41)*20%</f>
        <v>0.19567099567099566</v>
      </c>
      <c r="AJ42" s="195"/>
      <c r="AK42" s="196"/>
      <c r="AL42" s="193"/>
      <c r="AM42" s="194"/>
      <c r="AN42" s="145">
        <f>AVERAGE(AN36:AN41)*20%</f>
        <v>0.18395</v>
      </c>
      <c r="AO42" s="195"/>
      <c r="AP42" s="196"/>
      <c r="AQ42" s="193"/>
      <c r="AR42" s="194"/>
      <c r="AS42" s="145">
        <f>AVERAGE(AS36:AS41)*20%</f>
        <v>0.19598750000000001</v>
      </c>
      <c r="AT42" s="140"/>
      <c r="AU42" s="47"/>
    </row>
    <row r="43" spans="1:49" ht="19.5" thickBot="1" x14ac:dyDescent="0.35">
      <c r="A43" s="205" t="s">
        <v>127</v>
      </c>
      <c r="B43" s="206"/>
      <c r="C43" s="206"/>
      <c r="D43" s="206"/>
      <c r="E43" s="207"/>
      <c r="F43" s="54"/>
      <c r="G43" s="55"/>
      <c r="H43" s="55"/>
      <c r="I43" s="55"/>
      <c r="J43" s="55"/>
      <c r="K43" s="55"/>
      <c r="L43" s="55"/>
      <c r="M43" s="55"/>
      <c r="N43" s="55"/>
      <c r="O43" s="55"/>
      <c r="P43" s="55"/>
      <c r="Q43" s="55"/>
      <c r="R43" s="55"/>
      <c r="S43" s="55"/>
      <c r="T43" s="55"/>
      <c r="U43" s="55"/>
      <c r="V43" s="56"/>
      <c r="W43" s="177"/>
      <c r="X43" s="178"/>
      <c r="Y43" s="146">
        <f>Y35+Y42</f>
        <v>0.93908380952380965</v>
      </c>
      <c r="Z43" s="179"/>
      <c r="AA43" s="180"/>
      <c r="AB43" s="177"/>
      <c r="AC43" s="178"/>
      <c r="AD43" s="146">
        <f>AD35+AD42</f>
        <v>0.79273601109130509</v>
      </c>
      <c r="AE43" s="179"/>
      <c r="AF43" s="180"/>
      <c r="AG43" s="177"/>
      <c r="AH43" s="178"/>
      <c r="AI43" s="146">
        <f>AI35+AI42</f>
        <v>0.89169174212248148</v>
      </c>
      <c r="AJ43" s="179"/>
      <c r="AK43" s="180"/>
      <c r="AL43" s="177"/>
      <c r="AM43" s="178"/>
      <c r="AN43" s="146">
        <f>AN35+AN42</f>
        <v>0.8984109476257347</v>
      </c>
      <c r="AO43" s="179"/>
      <c r="AP43" s="180"/>
      <c r="AQ43" s="177"/>
      <c r="AR43" s="178"/>
      <c r="AS43" s="146">
        <f>AS35+AS42</f>
        <v>0.93781659066532597</v>
      </c>
      <c r="AT43" s="141"/>
      <c r="AU43" s="48"/>
    </row>
    <row r="44" spans="1:49" x14ac:dyDescent="0.25">
      <c r="A44" s="1"/>
      <c r="B44" s="1"/>
      <c r="C44" s="1"/>
      <c r="D44" s="1"/>
      <c r="E44" s="1"/>
      <c r="F44" s="1"/>
      <c r="G44" s="1"/>
      <c r="H44" s="1"/>
      <c r="I44" s="1"/>
      <c r="J44" s="1"/>
      <c r="K44" s="1"/>
      <c r="L44" s="1"/>
      <c r="M44" s="1"/>
      <c r="N44" s="1"/>
      <c r="O44" s="1"/>
      <c r="P44" s="1"/>
      <c r="Q44" s="1"/>
      <c r="R44" s="1"/>
      <c r="S44" s="1"/>
      <c r="T44" s="1"/>
      <c r="U44" s="1"/>
      <c r="V44" s="1"/>
      <c r="W44" s="1"/>
      <c r="X44" s="1"/>
      <c r="Y44" s="1"/>
      <c r="Z44" s="130"/>
      <c r="AA44" s="130"/>
      <c r="AB44" s="1"/>
      <c r="AC44" s="1"/>
      <c r="AD44" s="49"/>
      <c r="AE44" s="1"/>
      <c r="AF44" s="1"/>
      <c r="AG44" s="1"/>
      <c r="AH44" s="1"/>
      <c r="AI44" s="1"/>
      <c r="AJ44" s="1"/>
      <c r="AK44" s="1"/>
      <c r="AL44" s="1"/>
      <c r="AM44" s="1"/>
      <c r="AN44" s="1"/>
      <c r="AO44" s="129"/>
      <c r="AP44" s="1"/>
      <c r="AQ44" s="1"/>
      <c r="AR44" s="1"/>
      <c r="AS44" s="1"/>
      <c r="AT44" s="129"/>
      <c r="AU44" s="1"/>
      <c r="AV44" s="1"/>
      <c r="AW44" s="1"/>
    </row>
    <row r="45" spans="1:49" x14ac:dyDescent="0.25">
      <c r="A45" s="1"/>
      <c r="B45" s="1"/>
      <c r="C45" s="1"/>
      <c r="D45" s="1"/>
      <c r="E45" s="50"/>
      <c r="F45" s="1"/>
      <c r="G45" s="1"/>
      <c r="H45" s="1"/>
      <c r="I45" s="1"/>
      <c r="J45" s="1"/>
      <c r="K45" s="1"/>
      <c r="L45" s="1"/>
      <c r="M45" s="1"/>
      <c r="N45" s="1"/>
      <c r="O45" s="1"/>
      <c r="P45" s="1"/>
      <c r="Q45" s="1"/>
      <c r="R45" s="1"/>
      <c r="S45" s="1"/>
      <c r="T45" s="1"/>
      <c r="U45" s="1"/>
      <c r="V45" s="1"/>
      <c r="W45" s="1"/>
      <c r="X45" s="1"/>
      <c r="Y45" s="1"/>
      <c r="Z45" s="130"/>
      <c r="AA45" s="130"/>
      <c r="AB45" s="1"/>
      <c r="AC45" s="1"/>
      <c r="AD45" s="1"/>
      <c r="AE45" s="1"/>
      <c r="AF45" s="1"/>
      <c r="AG45" s="1"/>
      <c r="AH45" s="1"/>
      <c r="AI45" s="1"/>
      <c r="AJ45" s="1"/>
      <c r="AK45" s="1"/>
      <c r="AL45" s="1"/>
      <c r="AM45" s="1"/>
      <c r="AN45" s="1"/>
      <c r="AO45" s="129"/>
      <c r="AP45" s="1"/>
      <c r="AQ45" s="1"/>
      <c r="AR45" s="1"/>
      <c r="AS45" s="1"/>
      <c r="AT45" s="129"/>
      <c r="AU45" s="1"/>
      <c r="AV45" s="1"/>
      <c r="AW45" s="1"/>
    </row>
  </sheetData>
  <autoFilter ref="A19:AW43"/>
  <mergeCells count="99">
    <mergeCell ref="G13:H13"/>
    <mergeCell ref="I13:M13"/>
    <mergeCell ref="G7:H7"/>
    <mergeCell ref="G8:H8"/>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A16:B18"/>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AQ17:AT18"/>
    <mergeCell ref="A35:E35"/>
    <mergeCell ref="W35:X35"/>
    <mergeCell ref="Z35:AA35"/>
    <mergeCell ref="AB35:AC35"/>
    <mergeCell ref="AE35:AF35"/>
    <mergeCell ref="AG35:AH35"/>
    <mergeCell ref="AJ35:AK35"/>
    <mergeCell ref="AL35:AM35"/>
    <mergeCell ref="R16:V18"/>
    <mergeCell ref="W16:AA16"/>
    <mergeCell ref="AB16:AF16"/>
    <mergeCell ref="AG16:AK16"/>
    <mergeCell ref="AL16:AP16"/>
    <mergeCell ref="AQ16:AT16"/>
    <mergeCell ref="W17:AA18"/>
    <mergeCell ref="A43:E43"/>
    <mergeCell ref="W43:X43"/>
    <mergeCell ref="Z43:AA43"/>
    <mergeCell ref="AB43:AC43"/>
    <mergeCell ref="AE43:AF43"/>
    <mergeCell ref="A42:E42"/>
    <mergeCell ref="W42:X42"/>
    <mergeCell ref="Z42:AA42"/>
    <mergeCell ref="AB42:AC42"/>
    <mergeCell ref="AE42:AF42"/>
    <mergeCell ref="AQ43:AR43"/>
    <mergeCell ref="AL42:AM42"/>
    <mergeCell ref="AO42:AP42"/>
    <mergeCell ref="AQ42:AR42"/>
    <mergeCell ref="AO35:AP35"/>
    <mergeCell ref="AQ35:AR35"/>
    <mergeCell ref="G14:H14"/>
    <mergeCell ref="AL43:AM43"/>
    <mergeCell ref="AG43:AH43"/>
    <mergeCell ref="AJ43:AK43"/>
    <mergeCell ref="AB17:AF18"/>
    <mergeCell ref="AG17:AK18"/>
    <mergeCell ref="AL17:AP18"/>
    <mergeCell ref="I14:M14"/>
    <mergeCell ref="AO43:AP43"/>
    <mergeCell ref="AG42:AH42"/>
    <mergeCell ref="AJ42:AK42"/>
    <mergeCell ref="G9:H9"/>
    <mergeCell ref="I9:M9"/>
    <mergeCell ref="G10:H10"/>
    <mergeCell ref="I10:M10"/>
    <mergeCell ref="G12:H12"/>
    <mergeCell ref="I12:M12"/>
    <mergeCell ref="G11:H11"/>
    <mergeCell ref="I11:M11"/>
  </mergeCells>
  <dataValidations disablePrompts="1" count="1">
    <dataValidation allowBlank="1" showInputMessage="1" showErrorMessage="1" error="Escriba un texto " promptTitle="Cualquier contenido" sqref="F25 F28 F31:F34"/>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7369E-AE28-4DD1-97BD-D1E092F04384}">
  <ds:schemaRefs>
    <ds:schemaRef ds:uri="918d46ae-bc80-4b93-8345-0c7a35c27299"/>
    <ds:schemaRef ds:uri="http://purl.org/dc/terms/"/>
    <ds:schemaRef ds:uri="http://schemas.microsoft.com/office/2006/documentManagement/types"/>
    <ds:schemaRef ds:uri="http://schemas.openxmlformats.org/package/2006/metadata/core-properties"/>
    <ds:schemaRef ds:uri="5074ac74-b766-45bb-bfb7-2b9c165faf29"/>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Henry Alonso Ariza Granados</cp:lastModifiedBy>
  <dcterms:created xsi:type="dcterms:W3CDTF">2021-12-02T18:50:00Z</dcterms:created>
  <dcterms:modified xsi:type="dcterms:W3CDTF">2023-02-23T22:40:30Z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